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145" activeTab="3"/>
  </bookViews>
  <sheets>
    <sheet name="SUC PV a OV 2021" sheetId="1" r:id="rId1"/>
    <sheet name="SUC PV a OV 2022" sheetId="2" r:id="rId2"/>
    <sheet name="SUC PV a OV 2023" sheetId="3" r:id="rId3"/>
    <sheet name="SUC PV a OV 2024" sheetId="4" r:id="rId4"/>
    <sheet name="STOČNÉ" sheetId="5" state="hidden" r:id="rId5"/>
    <sheet name="List1" sheetId="6" state="hidden" r:id="rId6"/>
  </sheets>
  <definedNames>
    <definedName name="_xlnm.Print_Area" localSheetId="0">'SUC PV a OV 2021'!$A$1:$J$37</definedName>
    <definedName name="_xlnm.Print_Area" localSheetId="1">'SUC PV a OV 2022'!$A$1:$J$37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<sst xmlns="http://schemas.openxmlformats.org/spreadsheetml/2006/main" count="276" uniqueCount="106">
  <si>
    <t>Kraj</t>
  </si>
  <si>
    <t>ÚVN celkem (Kč)</t>
  </si>
  <si>
    <r>
      <t>Množství fakturované vody celkem (m</t>
    </r>
    <r>
      <rPr>
        <b/>
        <vertAlign val="superscript"/>
        <sz val="11"/>
        <rFont val="Calibri"/>
        <family val="2"/>
      </rPr>
      <t>3</t>
    </r>
    <r>
      <rPr>
        <b/>
        <sz val="11"/>
        <rFont val="Calibri"/>
        <family val="2"/>
      </rPr>
      <t>)</t>
    </r>
  </si>
  <si>
    <r>
      <t>Vážený průměr jednotkových nákladů (Kč/m</t>
    </r>
    <r>
      <rPr>
        <b/>
        <vertAlign val="superscript"/>
        <sz val="11"/>
        <rFont val="Calibri"/>
        <family val="2"/>
      </rPr>
      <t>3</t>
    </r>
    <r>
      <rPr>
        <b/>
        <sz val="11"/>
        <rFont val="Calibri"/>
        <family val="2"/>
      </rPr>
      <t>)</t>
    </r>
  </si>
  <si>
    <t>Kalkulační zisk celkem (Kč)</t>
  </si>
  <si>
    <r>
      <t>Vážený průměr ceny pro stočné (Kč/m</t>
    </r>
    <r>
      <rPr>
        <b/>
        <vertAlign val="superscript"/>
        <sz val="11"/>
        <rFont val="Calibri"/>
        <family val="2"/>
      </rPr>
      <t>3</t>
    </r>
    <r>
      <rPr>
        <b/>
        <sz val="11"/>
        <rFont val="Calibri"/>
        <family val="2"/>
      </rPr>
      <t>)</t>
    </r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</si>
  <si>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</si>
  <si>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</si>
  <si>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</si>
  <si>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</si>
  <si>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</si>
  <si>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</si>
  <si>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</si>
  <si>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</si>
  <si>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</si>
  <si>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</si>
  <si>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</si>
  <si>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</si>
  <si>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Moravskoslezský kraj</t>
  </si>
  <si>
    <t>Zlínský kraj</t>
  </si>
  <si>
    <t>ÚVN celkem (Kč)  PV</t>
  </si>
  <si>
    <t>ÚVN celkem (Kč) OV</t>
  </si>
  <si>
    <t>suma PV + OV</t>
  </si>
  <si>
    <t>poměr PV procentech</t>
  </si>
  <si>
    <t>poměr OV procentech</t>
  </si>
  <si>
    <t>Plzeňský</t>
  </si>
  <si>
    <t>Hl.m. Praha</t>
  </si>
  <si>
    <t>Jihočeský</t>
  </si>
  <si>
    <t>Jihomoravský</t>
  </si>
  <si>
    <t>Karlovarský</t>
  </si>
  <si>
    <t>Královéhradecký</t>
  </si>
  <si>
    <t>Liberecký</t>
  </si>
  <si>
    <t>Moravskoslezský</t>
  </si>
  <si>
    <t>Olomoucký</t>
  </si>
  <si>
    <t>Pardubický</t>
  </si>
  <si>
    <t>Středočeský</t>
  </si>
  <si>
    <t>Ústecký</t>
  </si>
  <si>
    <t>Vysočina</t>
  </si>
  <si>
    <t>Zlínský</t>
  </si>
  <si>
    <t>Příjmy</t>
  </si>
  <si>
    <t>Uvažovaná specifická spotřeba vody (m3/rok)</t>
  </si>
  <si>
    <t>Sazba DPH  pro Vodné a Stočné</t>
  </si>
  <si>
    <t>Hranice sociální únosnosti pro VH služby</t>
  </si>
  <si>
    <t>ÚVN OV</t>
  </si>
  <si>
    <t>ÚVN PV a OV</t>
  </si>
  <si>
    <t>ÚVN PV</t>
  </si>
  <si>
    <t>(%)</t>
  </si>
  <si>
    <t>(Kč)</t>
  </si>
  <si>
    <t>(Kč/os)</t>
  </si>
  <si>
    <t>http://www.cnb.cz/cs/menova_politika/zpravy_o_inflaci/</t>
  </si>
  <si>
    <r>
      <t>3) Pro výpočet sociálně únosné ceny v daném roce</t>
    </r>
    <r>
      <rPr>
        <b/>
        <i/>
        <sz val="9"/>
        <color indexed="8"/>
        <rFont val="Calibri"/>
        <family val="2"/>
      </rPr>
      <t xml:space="preserve"> t</t>
    </r>
    <r>
      <rPr>
        <i/>
        <sz val="9"/>
        <color indexed="8"/>
        <rFont val="Calibri"/>
        <family val="2"/>
      </rPr>
      <t xml:space="preserve"> je použit poslední celoroční údaj o čistých příjmech domácnosti, navýšený o skutečnou meziroční změnu indexu</t>
    </r>
  </si>
  <si>
    <r>
      <t>spotřebitelských cen k II. čtvrtletí r.</t>
    </r>
    <r>
      <rPr>
        <b/>
        <i/>
        <sz val="9"/>
        <color indexed="8"/>
        <rFont val="Calibri"/>
        <family val="2"/>
      </rPr>
      <t xml:space="preserve"> t-2</t>
    </r>
    <r>
      <rPr>
        <i/>
        <sz val="9"/>
        <color indexed="8"/>
        <rFont val="Calibri"/>
        <family val="2"/>
      </rPr>
      <t>,</t>
    </r>
    <r>
      <rPr>
        <b/>
        <i/>
        <sz val="9"/>
        <color indexed="8"/>
        <rFont val="Calibri"/>
        <family val="2"/>
      </rPr>
      <t xml:space="preserve"> t-1</t>
    </r>
    <r>
      <rPr>
        <i/>
        <sz val="9"/>
        <color indexed="8"/>
        <rFont val="Calibri"/>
        <family val="2"/>
      </rPr>
      <t xml:space="preserve"> a očekávanou meziroční změnu indexu spotřebitelských cen k II. čtvrtletí r.</t>
    </r>
    <r>
      <rPr>
        <b/>
        <i/>
        <sz val="9"/>
        <color indexed="8"/>
        <rFont val="Calibri"/>
        <family val="2"/>
      </rPr>
      <t xml:space="preserve"> t.</t>
    </r>
  </si>
  <si>
    <r>
      <t>Uvažovaná specifická spotřeba vody (l/os*den)</t>
    </r>
    <r>
      <rPr>
        <i/>
        <vertAlign val="superscript"/>
        <sz val="11"/>
        <color indexed="8"/>
        <rFont val="Calibri"/>
        <family val="2"/>
      </rPr>
      <t>4)</t>
    </r>
  </si>
  <si>
    <r>
      <t>Kč/m</t>
    </r>
    <r>
      <rPr>
        <b/>
        <i/>
        <vertAlign val="superscript"/>
        <sz val="11"/>
        <rFont val="Calibri"/>
        <family val="2"/>
      </rPr>
      <t>3</t>
    </r>
    <r>
      <rPr>
        <b/>
        <i/>
        <sz val="11"/>
        <rFont val="Calibri"/>
        <family val="2"/>
      </rPr>
      <t>(vč. DPH)</t>
    </r>
  </si>
  <si>
    <t xml:space="preserve">Poměr ÚVN PV </t>
  </si>
  <si>
    <t xml:space="preserve">Poměr ÚVN OV </t>
  </si>
  <si>
    <t>SÚC PV        (poměr dle ČR)</t>
  </si>
  <si>
    <t>SÚC OV      (poměr dle ČR)</t>
  </si>
  <si>
    <t>Poměr dle ČR</t>
  </si>
  <si>
    <t>4) Pro výpočet je uvažováno specifické množství vody fakturované za rok 2017 ve výši 88,7 l/os/den dle údajů ČSÚ "Vodovody a kanalizace v roce 2017"</t>
  </si>
  <si>
    <t>r. 2020</t>
  </si>
  <si>
    <t>Celkem ÚVN</t>
  </si>
  <si>
    <t xml:space="preserve">SÚC PV a OV </t>
  </si>
  <si>
    <t>Údaje platné ke dni 30.9.2020</t>
  </si>
  <si>
    <r>
      <t xml:space="preserve">Průměrný roční čistý příjem domácnosti dle krajů za rok 2019 </t>
    </r>
    <r>
      <rPr>
        <b/>
        <vertAlign val="superscript"/>
        <sz val="11"/>
        <rFont val="Calibri"/>
        <family val="2"/>
      </rPr>
      <t xml:space="preserve"> 1)</t>
    </r>
  </si>
  <si>
    <t>1) Průměrný roční čistý příjem domácnosti dle krajů za rok 2019 ( viz odkaz ČSÚ, Tab.14.1 a), písm. E, Tab.14.2 a), písm. E))</t>
  </si>
  <si>
    <t>https://www.czso.cz/csu/czso/prijmy-a-zivotni-podminky-domacnosti-2019</t>
  </si>
  <si>
    <t>r. 2021</t>
  </si>
  <si>
    <t>2) Hodnoty představují průměrnou meziroční změnu indexu spotřebitelskcýh cen k 2. čtvrtletí daného roku dle poslední Zprávy ČNB o inflaci (ze dne 13.8.2020).</t>
  </si>
  <si>
    <t>Sociálně únosná cena pro vodné a sociálně únosná cena pro stočné na rok 2021</t>
  </si>
  <si>
    <r>
      <t>Indexace z r. 2019 na r. 2021</t>
    </r>
    <r>
      <rPr>
        <i/>
        <vertAlign val="superscript"/>
        <sz val="11"/>
        <color indexed="8"/>
        <rFont val="Calibri"/>
        <family val="2"/>
      </rPr>
      <t>3)</t>
    </r>
  </si>
  <si>
    <r>
      <t>Inflace k II. čtvrtletí 2020 a 2021</t>
    </r>
    <r>
      <rPr>
        <i/>
        <vertAlign val="superscript"/>
        <sz val="11"/>
        <color indexed="8"/>
        <rFont val="Calibri"/>
        <family val="2"/>
      </rPr>
      <t>2)</t>
    </r>
  </si>
  <si>
    <t>Výpočet SÚC na základě průměrného ročního čistého příjmu člena domácnosti dle krajů (NUTS 3) a se specifickou spotřebou vody 88,7 l/os*den</t>
  </si>
  <si>
    <t>Sociálně únosná hranice pro výdaje na Vodné a Stočné je definována jako cena pro Vodné a Stočné (vč. DPH), která představuje 2% průměrných ročních čistých příjmů domácnosti a se standardní spotřebou 88,7 l/os*den pro účel tohoto výpočtu (Metodika pro žadatele rozvádějící podmínky Přílohy č. 7 Programového dokumentu, verze 3.6).</t>
  </si>
  <si>
    <t>https://www.cnb.cz/cs/menova-politika/zpravy-o-menove-politice/Zprava-o-menove-politice-leto-2021/</t>
  </si>
  <si>
    <t>2) Hodnoty představují průměrnou meziroční změnu indexu spotřebitelskcýh cen k 2. čtvrtletí daného roku dle poslední Zprávy ČNB o měnové politice(ze dne 12.8.2021).</t>
  </si>
  <si>
    <t>1) Průměrný roční čistý příjem domácnosti dle krajů za rok 2020 ( viz odkaz ČSÚ, Tab.14.1 a), písm. E, Tab.14.2 a), písm. E))</t>
  </si>
  <si>
    <t>r. 2022</t>
  </si>
  <si>
    <r>
      <t>Indexace z r. 2021 na r. 2022</t>
    </r>
    <r>
      <rPr>
        <i/>
        <vertAlign val="superscript"/>
        <sz val="11"/>
        <color indexed="8"/>
        <rFont val="Calibri"/>
        <family val="2"/>
      </rPr>
      <t>3)</t>
    </r>
  </si>
  <si>
    <r>
      <t>Inflace k II. čtvrtletí 2021 a 2022</t>
    </r>
    <r>
      <rPr>
        <i/>
        <vertAlign val="superscript"/>
        <sz val="11"/>
        <color indexed="8"/>
        <rFont val="Calibri"/>
        <family val="2"/>
      </rPr>
      <t>2)</t>
    </r>
  </si>
  <si>
    <t>Sociálně únosná cena pro vodné a sociálně únosná cena pro stočné na rok 2022</t>
  </si>
  <si>
    <r>
      <t xml:space="preserve">Průměrný roční čistý příjem domácnosti dle krajů za rok 2020 </t>
    </r>
    <r>
      <rPr>
        <b/>
        <vertAlign val="superscript"/>
        <sz val="11"/>
        <rFont val="Calibri"/>
        <family val="2"/>
      </rPr>
      <t xml:space="preserve"> 1)</t>
    </r>
  </si>
  <si>
    <t>https://www.czso.cz/csu/czso/prijmy-a-zivotni-podminky-domacnosti-cdknb922a5</t>
  </si>
  <si>
    <t>Údaje platné ke dni 7.10.2021</t>
  </si>
  <si>
    <t>r. 2023</t>
  </si>
  <si>
    <t>https://www.cnb.cz/cs/menova-politika/zpravy-o-menove-politice/Zprava-o-menove-politice-leto-2022/</t>
  </si>
  <si>
    <t>r. 2024</t>
  </si>
  <si>
    <r>
      <t>Inflace k II. čtvrtletí 2022, 2023 a 2024</t>
    </r>
    <r>
      <rPr>
        <i/>
        <vertAlign val="superscript"/>
        <sz val="11"/>
        <color indexed="8"/>
        <rFont val="Calibri"/>
        <family val="2"/>
      </rPr>
      <t>2)</t>
    </r>
  </si>
  <si>
    <r>
      <t>Indexace z r. 2022 na r. 2024</t>
    </r>
    <r>
      <rPr>
        <i/>
        <vertAlign val="superscript"/>
        <sz val="11"/>
        <color indexed="8"/>
        <rFont val="Calibri"/>
        <family val="2"/>
      </rPr>
      <t>3)</t>
    </r>
  </si>
  <si>
    <t>1) Průměrný roční čistý příjem domácnosti dle krajů za rok 2021 ( viz odkaz ČSÚ, Tab.14.1 a), písm. E, Tab.14.2 a), písm. E))</t>
  </si>
  <si>
    <r>
      <t>3) Pro výpočet sociálně únosné ceny v roce 2024 (v daném roce</t>
    </r>
    <r>
      <rPr>
        <b/>
        <i/>
        <sz val="9"/>
        <color indexed="8"/>
        <rFont val="Calibri"/>
        <family val="2"/>
      </rPr>
      <t xml:space="preserve"> t)</t>
    </r>
    <r>
      <rPr>
        <i/>
        <sz val="9"/>
        <color indexed="8"/>
        <rFont val="Calibri"/>
        <family val="2"/>
      </rPr>
      <t>je použit poslední celoroční údaj o čistých příjmech domácností, navýšený o meziroční změnu indexu</t>
    </r>
  </si>
  <si>
    <r>
      <t>spotřebitelských cen k II. čtvrtletí r.</t>
    </r>
    <r>
      <rPr>
        <b/>
        <i/>
        <sz val="9"/>
        <color indexed="8"/>
        <rFont val="Calibri"/>
        <family val="2"/>
      </rPr>
      <t xml:space="preserve"> t a t -1 </t>
    </r>
    <r>
      <rPr>
        <i/>
        <sz val="9"/>
        <color indexed="8"/>
        <rFont val="Calibri"/>
        <family val="2"/>
      </rPr>
      <t>a stanovenou hodnotou indexu spotřebitelských cenpro</t>
    </r>
    <r>
      <rPr>
        <b/>
        <i/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r.</t>
    </r>
    <r>
      <rPr>
        <b/>
        <i/>
        <sz val="9"/>
        <color indexed="8"/>
        <rFont val="Calibri"/>
        <family val="2"/>
      </rPr>
      <t xml:space="preserve"> t-2</t>
    </r>
    <r>
      <rPr>
        <i/>
        <sz val="9"/>
        <color indexed="8"/>
        <rFont val="Calibri"/>
        <family val="2"/>
      </rPr>
      <t xml:space="preserve"> (dle pozn. 2 výše).</t>
    </r>
  </si>
  <si>
    <t>Sociálně únosná cena pro vodné a sociálně únosná cena pro stočné na rok 2024</t>
  </si>
  <si>
    <t>Údaje platné ke dni 6.9.2023</t>
  </si>
  <si>
    <t>SÚC PV a OV 2</t>
  </si>
  <si>
    <r>
      <t xml:space="preserve">Průměrný roční čistý příjem domácnosti dle krajů za rok 2021 </t>
    </r>
    <r>
      <rPr>
        <b/>
        <vertAlign val="superscript"/>
        <sz val="11"/>
        <rFont val="Calibri"/>
        <family val="2"/>
      </rPr>
      <t xml:space="preserve"> 1)</t>
    </r>
  </si>
  <si>
    <r>
      <t xml:space="preserve">Průměrný roční čistý příjem domácnosti dle krajů za rok 2020 </t>
    </r>
    <r>
      <rPr>
        <b/>
        <vertAlign val="superscript"/>
        <sz val="11"/>
        <rFont val="Calibri"/>
        <family val="2"/>
      </rPr>
      <t xml:space="preserve"> 1)</t>
    </r>
  </si>
  <si>
    <r>
      <t>2) Hodnoty představují průměrnou meziroční změnu indexu spotřebitelskcýh cen k 2. čtvrtletí roku 2021 (</t>
    </r>
    <r>
      <rPr>
        <b/>
        <i/>
        <sz val="9"/>
        <rFont val="Calibri"/>
        <family val="2"/>
      </rPr>
      <t>t-2</t>
    </r>
    <r>
      <rPr>
        <i/>
        <sz val="9"/>
        <rFont val="Calibri"/>
        <family val="2"/>
      </rPr>
      <t xml:space="preserve">) dle Zprávy ČNB o měnové politice a stanovenou hodnotu 3,8% pro roky </t>
    </r>
    <r>
      <rPr>
        <b/>
        <i/>
        <sz val="9"/>
        <rFont val="Calibri"/>
        <family val="2"/>
      </rPr>
      <t xml:space="preserve">t -1 </t>
    </r>
    <r>
      <rPr>
        <i/>
        <sz val="9"/>
        <rFont val="Calibri"/>
        <family val="2"/>
      </rPr>
      <t xml:space="preserve">a </t>
    </r>
    <r>
      <rPr>
        <b/>
        <i/>
        <sz val="9"/>
        <rFont val="Calibri"/>
        <family val="2"/>
      </rPr>
      <t>t  (dle Mimořádného opatření a stanoviska MŽP ze dne 4.10.2022 pod č.j. MZP/2022/330/1863 platí stanovení hodnot inflace na roky 2022 a 2023 pouze pro výpočet SÚC na rok 2023)</t>
    </r>
    <r>
      <rPr>
        <i/>
        <sz val="9"/>
        <rFont val="Calibri"/>
        <family val="2"/>
      </rPr>
      <t>.</t>
    </r>
  </si>
  <si>
    <r>
      <t>spotřebitelských cen k II. čtvrtletí r.</t>
    </r>
    <r>
      <rPr>
        <b/>
        <i/>
        <sz val="9"/>
        <color indexed="8"/>
        <rFont val="Calibri"/>
        <family val="2"/>
      </rPr>
      <t xml:space="preserve"> t-2 </t>
    </r>
    <r>
      <rPr>
        <i/>
        <sz val="9"/>
        <color indexed="8"/>
        <rFont val="Calibri"/>
        <family val="2"/>
      </rPr>
      <t>a stanovenou hodnotou indexu spotřebitelských cenpro</t>
    </r>
    <r>
      <rPr>
        <b/>
        <i/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r.</t>
    </r>
    <r>
      <rPr>
        <b/>
        <i/>
        <sz val="9"/>
        <color indexed="8"/>
        <rFont val="Calibri"/>
        <family val="2"/>
      </rPr>
      <t xml:space="preserve"> t-1</t>
    </r>
    <r>
      <rPr>
        <i/>
        <sz val="9"/>
        <color indexed="8"/>
        <rFont val="Calibri"/>
        <family val="2"/>
      </rPr>
      <t xml:space="preserve">a </t>
    </r>
    <r>
      <rPr>
        <b/>
        <i/>
        <sz val="9"/>
        <color indexed="8"/>
        <rFont val="Calibri"/>
        <family val="2"/>
      </rPr>
      <t>t</t>
    </r>
    <r>
      <rPr>
        <i/>
        <sz val="9"/>
        <color indexed="8"/>
        <rFont val="Calibri"/>
        <family val="2"/>
      </rPr>
      <t xml:space="preserve"> (dle pozn. 2 výše).</t>
    </r>
  </si>
  <si>
    <r>
      <t>3) Pro výpočet sociálně únosné ceny v roce 2023 (v daném roce</t>
    </r>
    <r>
      <rPr>
        <b/>
        <i/>
        <sz val="9"/>
        <color indexed="8"/>
        <rFont val="Calibri"/>
        <family val="2"/>
      </rPr>
      <t xml:space="preserve"> t)</t>
    </r>
    <r>
      <rPr>
        <i/>
        <sz val="9"/>
        <color indexed="8"/>
        <rFont val="Calibri"/>
        <family val="2"/>
      </rPr>
      <t>je použit poslední celoroční údaj o čistých příjmech domácností, navýšený o meziroční změnu indexu</t>
    </r>
  </si>
  <si>
    <r>
      <t>Indexace z r. 2021 na r. 2023</t>
    </r>
    <r>
      <rPr>
        <i/>
        <vertAlign val="superscript"/>
        <sz val="11"/>
        <color indexed="8"/>
        <rFont val="Calibri"/>
        <family val="2"/>
      </rPr>
      <t>3)</t>
    </r>
  </si>
  <si>
    <r>
      <t>Inflace k II. čtvrtletí 2021, 2022 a 2023</t>
    </r>
    <r>
      <rPr>
        <i/>
        <vertAlign val="superscript"/>
        <sz val="11"/>
        <color indexed="8"/>
        <rFont val="Calibri"/>
        <family val="2"/>
      </rPr>
      <t>2)</t>
    </r>
  </si>
  <si>
    <t>Údaje platné ke dni 7.10.2022</t>
  </si>
  <si>
    <t>Sociálně únosná cena pro vodné a sociálně únosná cena pro stočné na rok 2023</t>
  </si>
  <si>
    <r>
      <t xml:space="preserve">2) Hodnoty představují </t>
    </r>
    <r>
      <rPr>
        <i/>
        <sz val="9"/>
        <rFont val="Calibri"/>
        <family val="2"/>
      </rPr>
      <t>stanovenou průměrnou meziroční hodnotu inflace spotřebitelských cen 3,8% pro rok</t>
    </r>
    <r>
      <rPr>
        <b/>
        <i/>
        <sz val="9"/>
        <rFont val="Calibri"/>
        <family val="2"/>
      </rPr>
      <t xml:space="preserve">t -2  (dle Mimořádného opatření a stanoviska MŽP ze dne 4.10.2022 pod č.j. MZP/2022/330/1863 platí stanovení hodnot inflace na rok 2022 pouze pro výpočet SÚC na rok 2023 a 2024) </t>
    </r>
    <r>
      <rPr>
        <i/>
        <sz val="9"/>
        <rFont val="Calibri"/>
        <family val="2"/>
      </rPr>
      <t>a průměrnou meziroční změnu indexu spotřebitelskcýh cen k 2. čtvrtletí roku 2023 ve výši 11,2 (rok t-1 ) a ke 2.čtvrtletí roku 2024 ve výši 2,3 ( rok t), dle Zprávy ČNB o měnové politice ze dne 10.8. 2023.</t>
    </r>
  </si>
  <si>
    <t>https://www.cnb.cz/cs/menova-politika/zpravy-o-menove-politice/Zprava-o-menove-politice-leto-2023/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</si>
</sst>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\ _K_č_-;\-* #,##0\ _K_č_-;_-* &quot;-&quot;??\ _K_č_-;_-@_-"/>
    <numFmt numFmtId="167" formatCode="_-* #,##0.0\ _K_č_-;\-* #,##0.0\ _K_č_-;_-* &quot;-&quot;??\ _K_č_-;_-@_-"/>
    <numFmt numFmtId="168" formatCode="0.0%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.00_ ;\-#,##0.0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b/>
      <i/>
      <sz val="11"/>
      <name val="Calibri"/>
      <family val="2"/>
    </font>
    <font>
      <b/>
      <i/>
      <vertAlign val="superscript"/>
      <sz val="11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i/>
      <vertAlign val="superscript"/>
      <sz val="11"/>
      <color indexed="8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u val="single"/>
      <sz val="9"/>
      <color indexed="30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u val="single"/>
      <sz val="9"/>
      <color theme="10"/>
      <name val="Calibri"/>
      <family val="2"/>
    </font>
    <font>
      <i/>
      <sz val="9"/>
      <color theme="1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dotted"/>
      <bottom style="dotted"/>
    </border>
    <border>
      <left style="medium"/>
      <right>
        <color indexed="63"/>
      </right>
      <top style="medium"/>
      <bottom style="medium"/>
    </border>
    <border>
      <left style="thin"/>
      <right style="thin"/>
      <top style="dotted"/>
      <bottom style="dotted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66" fontId="0" fillId="0" borderId="0" xfId="34" applyNumberFormat="1" applyFont="1" applyAlignment="1">
      <alignment/>
    </xf>
    <xf numFmtId="2" fontId="3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9" fontId="0" fillId="0" borderId="0" xfId="48" applyFont="1" applyAlignment="1">
      <alignment/>
    </xf>
    <xf numFmtId="10" fontId="0" fillId="0" borderId="0" xfId="48" applyNumberFormat="1" applyFont="1" applyAlignment="1">
      <alignment/>
    </xf>
    <xf numFmtId="0" fontId="0" fillId="33" borderId="0" xfId="0" applyFill="1" applyBorder="1" applyAlignment="1">
      <alignment/>
    </xf>
    <xf numFmtId="0" fontId="53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54" fillId="0" borderId="0" xfId="0" applyFont="1" applyBorder="1" applyAlignment="1">
      <alignment wrapText="1"/>
    </xf>
    <xf numFmtId="0" fontId="55" fillId="33" borderId="0" xfId="36" applyFont="1" applyFill="1" applyBorder="1" applyAlignment="1" applyProtection="1">
      <alignment/>
      <protection/>
    </xf>
    <xf numFmtId="168" fontId="53" fillId="33" borderId="0" xfId="48" applyNumberFormat="1" applyFont="1" applyFill="1" applyBorder="1" applyAlignment="1" applyProtection="1">
      <alignment horizontal="right"/>
      <protection/>
    </xf>
    <xf numFmtId="0" fontId="0" fillId="33" borderId="10" xfId="0" applyFill="1" applyBorder="1" applyAlignment="1" applyProtection="1">
      <alignment/>
      <protection/>
    </xf>
    <xf numFmtId="166" fontId="0" fillId="33" borderId="10" xfId="34" applyNumberFormat="1" applyFont="1" applyFill="1" applyBorder="1" applyAlignment="1" applyProtection="1">
      <alignment/>
      <protection/>
    </xf>
    <xf numFmtId="166" fontId="0" fillId="33" borderId="11" xfId="34" applyNumberFormat="1" applyFont="1" applyFill="1" applyBorder="1" applyAlignment="1" applyProtection="1">
      <alignment/>
      <protection/>
    </xf>
    <xf numFmtId="166" fontId="0" fillId="33" borderId="12" xfId="34" applyNumberFormat="1" applyFont="1" applyFill="1" applyBorder="1" applyAlignment="1" applyProtection="1">
      <alignment/>
      <protection/>
    </xf>
    <xf numFmtId="9" fontId="0" fillId="33" borderId="13" xfId="48" applyFont="1" applyFill="1" applyBorder="1" applyAlignment="1" applyProtection="1">
      <alignment horizontal="center"/>
      <protection/>
    </xf>
    <xf numFmtId="9" fontId="0" fillId="33" borderId="11" xfId="48" applyFont="1" applyFill="1" applyBorder="1" applyAlignment="1" applyProtection="1">
      <alignment horizontal="center"/>
      <protection/>
    </xf>
    <xf numFmtId="2" fontId="36" fillId="15" borderId="12" xfId="0" applyNumberFormat="1" applyFon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/>
      <protection/>
    </xf>
    <xf numFmtId="166" fontId="0" fillId="33" borderId="14" xfId="34" applyNumberFormat="1" applyFont="1" applyFill="1" applyBorder="1" applyAlignment="1" applyProtection="1">
      <alignment/>
      <protection/>
    </xf>
    <xf numFmtId="166" fontId="0" fillId="33" borderId="15" xfId="34" applyNumberFormat="1" applyFont="1" applyFill="1" applyBorder="1" applyAlignment="1" applyProtection="1">
      <alignment/>
      <protection/>
    </xf>
    <xf numFmtId="166" fontId="0" fillId="33" borderId="16" xfId="34" applyNumberFormat="1" applyFont="1" applyFill="1" applyBorder="1" applyAlignment="1" applyProtection="1">
      <alignment/>
      <protection/>
    </xf>
    <xf numFmtId="9" fontId="0" fillId="33" borderId="0" xfId="48" applyFont="1" applyFill="1" applyBorder="1" applyAlignment="1" applyProtection="1">
      <alignment horizontal="center"/>
      <protection/>
    </xf>
    <xf numFmtId="9" fontId="0" fillId="33" borderId="15" xfId="0" applyNumberFormat="1" applyFill="1" applyBorder="1" applyAlignment="1" applyProtection="1">
      <alignment horizontal="center"/>
      <protection/>
    </xf>
    <xf numFmtId="2" fontId="36" fillId="15" borderId="16" xfId="0" applyNumberFormat="1" applyFont="1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15" borderId="10" xfId="0" applyFont="1" applyFill="1" applyBorder="1" applyAlignment="1" applyProtection="1">
      <alignment horizontal="center" vertical="center" wrapText="1"/>
      <protection/>
    </xf>
    <xf numFmtId="0" fontId="2" fillId="15" borderId="20" xfId="0" applyFont="1" applyFill="1" applyBorder="1" applyAlignment="1" applyProtection="1">
      <alignment horizontal="center" vertical="center" wrapText="1"/>
      <protection/>
    </xf>
    <xf numFmtId="0" fontId="2" fillId="15" borderId="12" xfId="0" applyFont="1" applyFill="1" applyBorder="1" applyAlignment="1" applyProtection="1">
      <alignment horizontal="center" vertical="center" wrapText="1"/>
      <protection/>
    </xf>
    <xf numFmtId="0" fontId="4" fillId="27" borderId="22" xfId="0" applyFont="1" applyFill="1" applyBorder="1" applyAlignment="1" applyProtection="1">
      <alignment horizontal="center" vertical="center" wrapText="1"/>
      <protection/>
    </xf>
    <xf numFmtId="166" fontId="54" fillId="27" borderId="23" xfId="34" applyNumberFormat="1" applyFont="1" applyFill="1" applyBorder="1" applyAlignment="1" applyProtection="1">
      <alignment horizontal="center" vertical="center" wrapText="1"/>
      <protection/>
    </xf>
    <xf numFmtId="166" fontId="54" fillId="27" borderId="24" xfId="34" applyNumberFormat="1" applyFont="1" applyFill="1" applyBorder="1" applyAlignment="1" applyProtection="1">
      <alignment horizontal="center" vertical="center" wrapText="1"/>
      <protection/>
    </xf>
    <xf numFmtId="166" fontId="54" fillId="27" borderId="25" xfId="34" applyNumberFormat="1" applyFont="1" applyFill="1" applyBorder="1" applyAlignment="1" applyProtection="1">
      <alignment horizontal="center" vertical="center" wrapText="1"/>
      <protection/>
    </xf>
    <xf numFmtId="9" fontId="54" fillId="27" borderId="26" xfId="48" applyNumberFormat="1" applyFont="1" applyFill="1" applyBorder="1" applyAlignment="1" applyProtection="1">
      <alignment horizontal="center" vertical="center" wrapText="1"/>
      <protection/>
    </xf>
    <xf numFmtId="9" fontId="4" fillId="27" borderId="25" xfId="0" applyNumberFormat="1" applyFont="1" applyFill="1" applyBorder="1" applyAlignment="1" applyProtection="1">
      <alignment horizontal="center" vertical="center" wrapText="1"/>
      <protection/>
    </xf>
    <xf numFmtId="3" fontId="4" fillId="27" borderId="27" xfId="0" applyNumberFormat="1" applyFont="1" applyFill="1" applyBorder="1" applyAlignment="1" applyProtection="1">
      <alignment horizontal="center"/>
      <protection/>
    </xf>
    <xf numFmtId="176" fontId="4" fillId="15" borderId="22" xfId="0" applyNumberFormat="1" applyFont="1" applyFill="1" applyBorder="1" applyAlignment="1" applyProtection="1">
      <alignment horizontal="center"/>
      <protection/>
    </xf>
    <xf numFmtId="176" fontId="4" fillId="15" borderId="28" xfId="0" applyNumberFormat="1" applyFont="1" applyFill="1" applyBorder="1" applyAlignment="1" applyProtection="1">
      <alignment horizontal="center"/>
      <protection/>
    </xf>
    <xf numFmtId="176" fontId="4" fillId="15" borderId="25" xfId="0" applyNumberFormat="1" applyFon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166" fontId="0" fillId="0" borderId="22" xfId="0" applyNumberFormat="1" applyFont="1" applyBorder="1" applyAlignment="1" applyProtection="1">
      <alignment/>
      <protection/>
    </xf>
    <xf numFmtId="166" fontId="0" fillId="0" borderId="28" xfId="0" applyNumberFormat="1" applyFont="1" applyBorder="1" applyAlignment="1" applyProtection="1">
      <alignment/>
      <protection/>
    </xf>
    <xf numFmtId="166" fontId="0" fillId="0" borderId="25" xfId="0" applyNumberFormat="1" applyFont="1" applyBorder="1" applyAlignment="1" applyProtection="1">
      <alignment/>
      <protection/>
    </xf>
    <xf numFmtId="10" fontId="0" fillId="15" borderId="26" xfId="0" applyNumberFormat="1" applyFont="1" applyFill="1" applyBorder="1" applyAlignment="1" applyProtection="1">
      <alignment horizontal="center"/>
      <protection/>
    </xf>
    <xf numFmtId="10" fontId="0" fillId="15" borderId="28" xfId="0" applyNumberFormat="1" applyFont="1" applyFill="1" applyBorder="1" applyAlignment="1" applyProtection="1">
      <alignment horizontal="center"/>
      <protection/>
    </xf>
    <xf numFmtId="3" fontId="32" fillId="0" borderId="27" xfId="0" applyNumberFormat="1" applyFont="1" applyFill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10" fontId="0" fillId="33" borderId="0" xfId="48" applyNumberFormat="1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175" fontId="53" fillId="33" borderId="0" xfId="0" applyNumberFormat="1" applyFont="1" applyFill="1" applyBorder="1" applyAlignment="1" applyProtection="1">
      <alignment/>
      <protection/>
    </xf>
    <xf numFmtId="168" fontId="0" fillId="33" borderId="0" xfId="48" applyNumberFormat="1" applyFont="1" applyFill="1" applyBorder="1" applyAlignment="1" applyProtection="1">
      <alignment/>
      <protection/>
    </xf>
    <xf numFmtId="174" fontId="53" fillId="33" borderId="0" xfId="0" applyNumberFormat="1" applyFont="1" applyFill="1" applyBorder="1" applyAlignment="1" applyProtection="1">
      <alignment/>
      <protection/>
    </xf>
    <xf numFmtId="174" fontId="0" fillId="33" borderId="0" xfId="0" applyNumberFormat="1" applyFill="1" applyBorder="1" applyAlignment="1" applyProtection="1">
      <alignment/>
      <protection/>
    </xf>
    <xf numFmtId="9" fontId="53" fillId="33" borderId="0" xfId="48" applyFont="1" applyFill="1" applyBorder="1" applyAlignment="1" applyProtection="1">
      <alignment/>
      <protection/>
    </xf>
    <xf numFmtId="0" fontId="56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56" fillId="33" borderId="0" xfId="0" applyFont="1" applyFill="1" applyBorder="1" applyAlignment="1" applyProtection="1">
      <alignment/>
      <protection/>
    </xf>
    <xf numFmtId="3" fontId="32" fillId="33" borderId="21" xfId="0" applyNumberFormat="1" applyFont="1" applyFill="1" applyBorder="1" applyAlignment="1" applyProtection="1">
      <alignment horizontal="center"/>
      <protection/>
    </xf>
    <xf numFmtId="3" fontId="32" fillId="33" borderId="29" xfId="0" applyNumberFormat="1" applyFont="1" applyFill="1" applyBorder="1" applyAlignment="1" applyProtection="1">
      <alignment horizontal="center"/>
      <protection/>
    </xf>
    <xf numFmtId="0" fontId="0" fillId="33" borderId="30" xfId="0" applyFill="1" applyBorder="1" applyAlignment="1" applyProtection="1">
      <alignment/>
      <protection/>
    </xf>
    <xf numFmtId="166" fontId="0" fillId="33" borderId="30" xfId="34" applyNumberFormat="1" applyFont="1" applyFill="1" applyBorder="1" applyAlignment="1" applyProtection="1">
      <alignment/>
      <protection/>
    </xf>
    <xf numFmtId="166" fontId="0" fillId="33" borderId="31" xfId="34" applyNumberFormat="1" applyFont="1" applyFill="1" applyBorder="1" applyAlignment="1" applyProtection="1">
      <alignment/>
      <protection/>
    </xf>
    <xf numFmtId="166" fontId="0" fillId="33" borderId="32" xfId="34" applyNumberFormat="1" applyFont="1" applyFill="1" applyBorder="1" applyAlignment="1" applyProtection="1">
      <alignment/>
      <protection/>
    </xf>
    <xf numFmtId="9" fontId="0" fillId="33" borderId="33" xfId="48" applyFont="1" applyFill="1" applyBorder="1" applyAlignment="1" applyProtection="1">
      <alignment horizontal="center"/>
      <protection/>
    </xf>
    <xf numFmtId="9" fontId="0" fillId="33" borderId="31" xfId="0" applyNumberFormat="1" applyFill="1" applyBorder="1" applyAlignment="1" applyProtection="1">
      <alignment horizontal="center"/>
      <protection/>
    </xf>
    <xf numFmtId="3" fontId="32" fillId="33" borderId="34" xfId="0" applyNumberFormat="1" applyFont="1" applyFill="1" applyBorder="1" applyAlignment="1" applyProtection="1">
      <alignment horizontal="center"/>
      <protection/>
    </xf>
    <xf numFmtId="2" fontId="36" fillId="15" borderId="32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Border="1" applyAlignment="1">
      <alignment horizontal="left"/>
    </xf>
    <xf numFmtId="0" fontId="32" fillId="33" borderId="0" xfId="0" applyFont="1" applyFill="1" applyBorder="1" applyAlignment="1">
      <alignment/>
    </xf>
    <xf numFmtId="0" fontId="36" fillId="0" borderId="35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 horizontal="right"/>
      <protection/>
    </xf>
    <xf numFmtId="168" fontId="53" fillId="0" borderId="0" xfId="48" applyNumberFormat="1" applyFont="1" applyFill="1" applyBorder="1" applyAlignment="1" applyProtection="1">
      <alignment horizontal="right"/>
      <protection/>
    </xf>
    <xf numFmtId="0" fontId="57" fillId="33" borderId="0" xfId="0" applyFont="1" applyFill="1" applyBorder="1" applyAlignment="1" applyProtection="1">
      <alignment/>
      <protection/>
    </xf>
    <xf numFmtId="2" fontId="0" fillId="15" borderId="10" xfId="0" applyNumberFormat="1" applyFont="1" applyFill="1" applyBorder="1" applyAlignment="1" applyProtection="1">
      <alignment horizontal="center"/>
      <protection/>
    </xf>
    <xf numFmtId="2" fontId="0" fillId="15" borderId="20" xfId="0" applyNumberFormat="1" applyFont="1" applyFill="1" applyBorder="1" applyAlignment="1" applyProtection="1">
      <alignment horizontal="center"/>
      <protection/>
    </xf>
    <xf numFmtId="2" fontId="0" fillId="15" borderId="30" xfId="0" applyNumberFormat="1" applyFont="1" applyFill="1" applyBorder="1" applyAlignment="1" applyProtection="1">
      <alignment horizontal="center"/>
      <protection/>
    </xf>
    <xf numFmtId="2" fontId="0" fillId="15" borderId="36" xfId="0" applyNumberFormat="1" applyFont="1" applyFill="1" applyBorder="1" applyAlignment="1" applyProtection="1">
      <alignment horizontal="center"/>
      <protection/>
    </xf>
    <xf numFmtId="2" fontId="0" fillId="15" borderId="14" xfId="0" applyNumberFormat="1" applyFont="1" applyFill="1" applyBorder="1" applyAlignment="1" applyProtection="1">
      <alignment horizontal="center"/>
      <protection/>
    </xf>
    <xf numFmtId="2" fontId="0" fillId="15" borderId="37" xfId="0" applyNumberFormat="1" applyFont="1" applyFill="1" applyBorder="1" applyAlignment="1" applyProtection="1">
      <alignment horizontal="center"/>
      <protection/>
    </xf>
    <xf numFmtId="0" fontId="37" fillId="33" borderId="0" xfId="36" applyFill="1" applyBorder="1" applyAlignment="1" applyProtection="1">
      <alignment/>
      <protection/>
    </xf>
    <xf numFmtId="165" fontId="32" fillId="33" borderId="0" xfId="34" applyFont="1" applyFill="1" applyBorder="1" applyAlignment="1">
      <alignment horizontal="left"/>
    </xf>
    <xf numFmtId="166" fontId="32" fillId="33" borderId="0" xfId="34" applyNumberFormat="1" applyFont="1" applyFill="1" applyBorder="1" applyAlignment="1">
      <alignment horizontal="left"/>
    </xf>
    <xf numFmtId="166" fontId="32" fillId="33" borderId="0" xfId="34" applyNumberFormat="1" applyFont="1" applyFill="1" applyBorder="1" applyAlignment="1">
      <alignment/>
    </xf>
    <xf numFmtId="0" fontId="2" fillId="28" borderId="12" xfId="0" applyFont="1" applyFill="1" applyBorder="1" applyAlignment="1" applyProtection="1">
      <alignment horizontal="center" vertical="center" wrapText="1"/>
      <protection/>
    </xf>
    <xf numFmtId="176" fontId="4" fillId="28" borderId="25" xfId="0" applyNumberFormat="1" applyFont="1" applyFill="1" applyBorder="1" applyAlignment="1" applyProtection="1">
      <alignment horizontal="center"/>
      <protection/>
    </xf>
    <xf numFmtId="2" fontId="36" fillId="28" borderId="12" xfId="0" applyNumberFormat="1" applyFont="1" applyFill="1" applyBorder="1" applyAlignment="1" applyProtection="1">
      <alignment horizontal="center"/>
      <protection/>
    </xf>
    <xf numFmtId="2" fontId="36" fillId="28" borderId="32" xfId="0" applyNumberFormat="1" applyFont="1" applyFill="1" applyBorder="1" applyAlignment="1" applyProtection="1">
      <alignment horizontal="center"/>
      <protection/>
    </xf>
    <xf numFmtId="2" fontId="36" fillId="28" borderId="16" xfId="0" applyNumberFormat="1" applyFont="1" applyFill="1" applyBorder="1" applyAlignment="1" applyProtection="1">
      <alignment horizontal="center"/>
      <protection/>
    </xf>
    <xf numFmtId="168" fontId="0" fillId="33" borderId="0" xfId="0" applyNumberFormat="1" applyFill="1" applyBorder="1" applyAlignment="1">
      <alignment/>
    </xf>
    <xf numFmtId="0" fontId="0" fillId="33" borderId="0" xfId="0" applyFill="1" applyAlignment="1">
      <alignment/>
    </xf>
    <xf numFmtId="3" fontId="32" fillId="0" borderId="21" xfId="0" applyNumberFormat="1" applyFont="1" applyFill="1" applyBorder="1" applyAlignment="1" applyProtection="1">
      <alignment horizontal="center"/>
      <protection/>
    </xf>
    <xf numFmtId="3" fontId="32" fillId="0" borderId="34" xfId="0" applyNumberFormat="1" applyFont="1" applyFill="1" applyBorder="1" applyAlignment="1" applyProtection="1">
      <alignment horizontal="center"/>
      <protection/>
    </xf>
    <xf numFmtId="3" fontId="32" fillId="0" borderId="29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22" xfId="0" applyNumberFormat="1" applyFont="1" applyBorder="1" applyAlignment="1" applyProtection="1">
      <alignment/>
      <protection/>
    </xf>
    <xf numFmtId="166" fontId="0" fillId="0" borderId="28" xfId="0" applyNumberFormat="1" applyFont="1" applyBorder="1" applyAlignment="1" applyProtection="1">
      <alignment/>
      <protection/>
    </xf>
    <xf numFmtId="166" fontId="0" fillId="0" borderId="25" xfId="0" applyNumberFormat="1" applyFont="1" applyBorder="1" applyAlignment="1" applyProtection="1">
      <alignment/>
      <protection/>
    </xf>
    <xf numFmtId="3" fontId="32" fillId="0" borderId="27" xfId="0" applyNumberFormat="1" applyFont="1" applyFill="1" applyBorder="1" applyAlignment="1" applyProtection="1">
      <alignment horizontal="center"/>
      <protection/>
    </xf>
    <xf numFmtId="2" fontId="0" fillId="33" borderId="0" xfId="0" applyNumberFormat="1" applyFill="1" applyBorder="1" applyAlignment="1" applyProtection="1">
      <alignment/>
      <protection locked="0"/>
    </xf>
    <xf numFmtId="0" fontId="56" fillId="33" borderId="0" xfId="0" applyFont="1" applyFill="1" applyAlignment="1">
      <alignment/>
    </xf>
    <xf numFmtId="0" fontId="53" fillId="33" borderId="0" xfId="0" applyFont="1" applyFill="1" applyAlignment="1">
      <alignment/>
    </xf>
    <xf numFmtId="174" fontId="0" fillId="33" borderId="0" xfId="0" applyNumberFormat="1" applyFill="1" applyAlignment="1">
      <alignment/>
    </xf>
    <xf numFmtId="174" fontId="53" fillId="33" borderId="0" xfId="0" applyNumberFormat="1" applyFont="1" applyFill="1" applyAlignment="1">
      <alignment/>
    </xf>
    <xf numFmtId="168" fontId="0" fillId="33" borderId="0" xfId="0" applyNumberFormat="1" applyFill="1" applyAlignment="1">
      <alignment/>
    </xf>
    <xf numFmtId="0" fontId="53" fillId="33" borderId="0" xfId="0" applyFont="1" applyFill="1" applyAlignment="1">
      <alignment horizontal="right"/>
    </xf>
    <xf numFmtId="175" fontId="53" fillId="33" borderId="0" xfId="0" applyNumberFormat="1" applyFont="1" applyFill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3" fontId="32" fillId="0" borderId="27" xfId="0" applyNumberFormat="1" applyFont="1" applyBorder="1" applyAlignment="1">
      <alignment horizontal="center"/>
    </xf>
    <xf numFmtId="10" fontId="0" fillId="15" borderId="28" xfId="0" applyNumberFormat="1" applyFont="1" applyFill="1" applyBorder="1" applyAlignment="1">
      <alignment horizontal="center"/>
    </xf>
    <xf numFmtId="10" fontId="0" fillId="15" borderId="26" xfId="0" applyNumberFormat="1" applyFont="1" applyFill="1" applyBorder="1" applyAlignment="1">
      <alignment horizontal="center"/>
    </xf>
    <xf numFmtId="166" fontId="0" fillId="0" borderId="25" xfId="0" applyNumberFormat="1" applyFont="1" applyBorder="1" applyAlignment="1">
      <alignment/>
    </xf>
    <xf numFmtId="166" fontId="0" fillId="0" borderId="28" xfId="0" applyNumberFormat="1" applyFont="1" applyBorder="1" applyAlignment="1">
      <alignment/>
    </xf>
    <xf numFmtId="166" fontId="0" fillId="0" borderId="22" xfId="0" applyNumberFormat="1" applyFont="1" applyBorder="1" applyAlignment="1">
      <alignment/>
    </xf>
    <xf numFmtId="2" fontId="36" fillId="28" borderId="16" xfId="0" applyNumberFormat="1" applyFont="1" applyFill="1" applyBorder="1" applyAlignment="1">
      <alignment horizontal="center"/>
    </xf>
    <xf numFmtId="2" fontId="0" fillId="15" borderId="37" xfId="0" applyNumberFormat="1" applyFill="1" applyBorder="1" applyAlignment="1">
      <alignment horizontal="center"/>
    </xf>
    <xf numFmtId="2" fontId="0" fillId="15" borderId="14" xfId="0" applyNumberFormat="1" applyFill="1" applyBorder="1" applyAlignment="1">
      <alignment horizontal="center"/>
    </xf>
    <xf numFmtId="9" fontId="0" fillId="33" borderId="15" xfId="0" applyNumberFormat="1" applyFill="1" applyBorder="1" applyAlignment="1">
      <alignment horizontal="center"/>
    </xf>
    <xf numFmtId="0" fontId="0" fillId="33" borderId="14" xfId="0" applyFill="1" applyBorder="1" applyAlignment="1">
      <alignment/>
    </xf>
    <xf numFmtId="2" fontId="36" fillId="28" borderId="32" xfId="0" applyNumberFormat="1" applyFont="1" applyFill="1" applyBorder="1" applyAlignment="1">
      <alignment horizontal="center"/>
    </xf>
    <xf numFmtId="2" fontId="0" fillId="15" borderId="36" xfId="0" applyNumberFormat="1" applyFill="1" applyBorder="1" applyAlignment="1">
      <alignment horizontal="center"/>
    </xf>
    <xf numFmtId="2" fontId="0" fillId="15" borderId="30" xfId="0" applyNumberFormat="1" applyFill="1" applyBorder="1" applyAlignment="1">
      <alignment horizontal="center"/>
    </xf>
    <xf numFmtId="9" fontId="0" fillId="33" borderId="31" xfId="0" applyNumberFormat="1" applyFill="1" applyBorder="1" applyAlignment="1">
      <alignment horizontal="center"/>
    </xf>
    <xf numFmtId="0" fontId="0" fillId="33" borderId="30" xfId="0" applyFill="1" applyBorder="1" applyAlignment="1">
      <alignment/>
    </xf>
    <xf numFmtId="2" fontId="36" fillId="28" borderId="12" xfId="0" applyNumberFormat="1" applyFont="1" applyFill="1" applyBorder="1" applyAlignment="1">
      <alignment horizontal="center"/>
    </xf>
    <xf numFmtId="2" fontId="0" fillId="15" borderId="20" xfId="0" applyNumberFormat="1" applyFill="1" applyBorder="1" applyAlignment="1">
      <alignment horizontal="center"/>
    </xf>
    <xf numFmtId="2" fontId="0" fillId="15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54" fillId="0" borderId="0" xfId="0" applyFont="1" applyAlignment="1">
      <alignment wrapText="1"/>
    </xf>
    <xf numFmtId="0" fontId="54" fillId="33" borderId="0" xfId="0" applyFont="1" applyFill="1" applyAlignment="1">
      <alignment wrapText="1"/>
    </xf>
    <xf numFmtId="176" fontId="4" fillId="28" borderId="25" xfId="0" applyNumberFormat="1" applyFont="1" applyFill="1" applyBorder="1" applyAlignment="1">
      <alignment horizontal="center"/>
    </xf>
    <xf numFmtId="176" fontId="4" fillId="15" borderId="28" xfId="0" applyNumberFormat="1" applyFont="1" applyFill="1" applyBorder="1" applyAlignment="1">
      <alignment horizontal="center"/>
    </xf>
    <xf numFmtId="176" fontId="4" fillId="15" borderId="22" xfId="0" applyNumberFormat="1" applyFont="1" applyFill="1" applyBorder="1" applyAlignment="1">
      <alignment horizontal="center"/>
    </xf>
    <xf numFmtId="3" fontId="4" fillId="27" borderId="27" xfId="0" applyNumberFormat="1" applyFont="1" applyFill="1" applyBorder="1" applyAlignment="1">
      <alignment horizontal="center"/>
    </xf>
    <xf numFmtId="9" fontId="4" fillId="27" borderId="25" xfId="0" applyNumberFormat="1" applyFont="1" applyFill="1" applyBorder="1" applyAlignment="1">
      <alignment horizontal="center" vertical="center" wrapText="1"/>
    </xf>
    <xf numFmtId="9" fontId="54" fillId="27" borderId="26" xfId="48" applyFont="1" applyFill="1" applyBorder="1" applyAlignment="1" applyProtection="1">
      <alignment horizontal="center" vertical="center" wrapText="1"/>
      <protection/>
    </xf>
    <xf numFmtId="0" fontId="4" fillId="27" borderId="22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2" fillId="28" borderId="12" xfId="0" applyFont="1" applyFill="1" applyBorder="1" applyAlignment="1">
      <alignment horizontal="center" vertical="center" wrapText="1"/>
    </xf>
    <xf numFmtId="0" fontId="2" fillId="15" borderId="20" xfId="0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33" borderId="18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57" fillId="33" borderId="0" xfId="0" applyFont="1" applyFill="1" applyAlignment="1">
      <alignment/>
    </xf>
    <xf numFmtId="3" fontId="32" fillId="33" borderId="29" xfId="0" applyNumberFormat="1" applyFont="1" applyFill="1" applyBorder="1" applyAlignment="1">
      <alignment horizontal="center"/>
    </xf>
    <xf numFmtId="3" fontId="32" fillId="33" borderId="34" xfId="0" applyNumberFormat="1" applyFont="1" applyFill="1" applyBorder="1" applyAlignment="1">
      <alignment horizontal="center"/>
    </xf>
    <xf numFmtId="3" fontId="32" fillId="33" borderId="21" xfId="0" applyNumberFormat="1" applyFont="1" applyFill="1" applyBorder="1" applyAlignment="1">
      <alignment horizontal="center"/>
    </xf>
    <xf numFmtId="0" fontId="36" fillId="0" borderId="35" xfId="0" applyFont="1" applyBorder="1" applyAlignment="1">
      <alignment/>
    </xf>
    <xf numFmtId="0" fontId="36" fillId="0" borderId="35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2" fillId="27" borderId="13" xfId="0" applyFont="1" applyFill="1" applyBorder="1" applyAlignment="1" applyProtection="1">
      <alignment horizontal="center" vertical="center" wrapText="1"/>
      <protection/>
    </xf>
    <xf numFmtId="0" fontId="2" fillId="27" borderId="12" xfId="0" applyFont="1" applyFill="1" applyBorder="1" applyAlignment="1" applyProtection="1">
      <alignment horizontal="center" vertical="center" wrapText="1"/>
      <protection/>
    </xf>
    <xf numFmtId="9" fontId="0" fillId="0" borderId="13" xfId="48" applyFont="1" applyFill="1" applyBorder="1" applyAlignment="1" applyProtection="1">
      <alignment horizontal="center"/>
      <protection/>
    </xf>
    <xf numFmtId="9" fontId="0" fillId="0" borderId="11" xfId="48" applyFont="1" applyFill="1" applyBorder="1" applyAlignment="1" applyProtection="1">
      <alignment horizontal="center"/>
      <protection/>
    </xf>
    <xf numFmtId="9" fontId="0" fillId="0" borderId="33" xfId="48" applyFont="1" applyFill="1" applyBorder="1" applyAlignment="1" applyProtection="1">
      <alignment horizontal="center"/>
      <protection/>
    </xf>
    <xf numFmtId="9" fontId="0" fillId="0" borderId="31" xfId="0" applyNumberFormat="1" applyFill="1" applyBorder="1" applyAlignment="1" applyProtection="1">
      <alignment horizontal="center"/>
      <protection/>
    </xf>
    <xf numFmtId="9" fontId="0" fillId="0" borderId="0" xfId="48" applyFont="1" applyFill="1" applyBorder="1" applyAlignment="1" applyProtection="1">
      <alignment horizontal="center"/>
      <protection/>
    </xf>
    <xf numFmtId="9" fontId="0" fillId="0" borderId="15" xfId="0" applyNumberFormat="1" applyFill="1" applyBorder="1" applyAlignment="1" applyProtection="1">
      <alignment horizontal="center"/>
      <protection/>
    </xf>
    <xf numFmtId="10" fontId="0" fillId="9" borderId="26" xfId="0" applyNumberFormat="1" applyFont="1" applyFill="1" applyBorder="1" applyAlignment="1" applyProtection="1">
      <alignment horizontal="center"/>
      <protection/>
    </xf>
    <xf numFmtId="10" fontId="0" fillId="9" borderId="28" xfId="0" applyNumberFormat="1" applyFont="1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36" fillId="15" borderId="35" xfId="0" applyFont="1" applyFill="1" applyBorder="1" applyAlignment="1" applyProtection="1">
      <alignment horizontal="center"/>
      <protection/>
    </xf>
    <xf numFmtId="0" fontId="36" fillId="15" borderId="17" xfId="0" applyFont="1" applyFill="1" applyBorder="1" applyAlignment="1" applyProtection="1">
      <alignment horizontal="center"/>
      <protection/>
    </xf>
    <xf numFmtId="0" fontId="36" fillId="15" borderId="18" xfId="0" applyFont="1" applyFill="1" applyBorder="1" applyAlignment="1" applyProtection="1">
      <alignment horizontal="center"/>
      <protection/>
    </xf>
    <xf numFmtId="0" fontId="58" fillId="33" borderId="26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>
      <alignment horizontal="left" vertical="center" wrapText="1"/>
    </xf>
    <xf numFmtId="0" fontId="58" fillId="33" borderId="26" xfId="0" applyFont="1" applyFill="1" applyBorder="1" applyAlignment="1">
      <alignment horizontal="left" vertical="center" wrapText="1"/>
    </xf>
    <xf numFmtId="0" fontId="36" fillId="15" borderId="35" xfId="0" applyFont="1" applyFill="1" applyBorder="1" applyAlignment="1">
      <alignment horizontal="center"/>
    </xf>
    <xf numFmtId="0" fontId="36" fillId="15" borderId="17" xfId="0" applyFont="1" applyFill="1" applyBorder="1" applyAlignment="1">
      <alignment horizontal="center"/>
    </xf>
    <xf numFmtId="0" fontId="36" fillId="15" borderId="18" xfId="0" applyFont="1" applyFill="1" applyBorder="1" applyAlignment="1">
      <alignment horizontal="center"/>
    </xf>
    <xf numFmtId="0" fontId="9" fillId="33" borderId="0" xfId="0" applyFont="1" applyFill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2" displayName="Tabulka2" ref="A1:F15" comment="" totalsRowShown="0">
  <autoFilter ref="A1:F15"/>
  <tableColumns count="6">
    <tableColumn id="1" name="Kraj"/>
    <tableColumn id="2" name="ÚVN celkem (Kč)"/>
    <tableColumn id="3" name="Množství fakturované vody celkem (m3)"/>
    <tableColumn id="4" name="Vážený průměr jednotkových nákladů (Kč/m3)"/>
    <tableColumn id="6" name="Kalkulační zisk celkem (Kč)"/>
    <tableColumn id="7" name="Vážený průměr ceny pro stočné (Kč/m3)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b.cz/cs/menova_politika/zpravy_o_inflaci/" TargetMode="External" /><Relationship Id="rId2" Type="http://schemas.openxmlformats.org/officeDocument/2006/relationships/hyperlink" Target="https://www.czso.cz/csu/czso/prijmy-a-zivotni-podminky-domacnosti-2019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nb.cz/cs/menova-politika/zpravy-o-menove-politice/Zprava-o-menove-politice-leto-2021/" TargetMode="External" /><Relationship Id="rId2" Type="http://schemas.openxmlformats.org/officeDocument/2006/relationships/hyperlink" Target="https://www.czso.cz/csu/czso/prijmy-a-zivotni-podminky-domacnosti-cdknb922a5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czso.cz/csu/czso/prijmy-a-zivotni-podminky-domacnosti-cdknb922a5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czso.cz/csu/czso/prijmy-a-zivotni-podminky-domacnosti-cdknb922a5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85" zoomScaleNormal="85" zoomScalePageLayoutView="0" workbookViewId="0" topLeftCell="A1">
      <selection activeCell="C6" sqref="C6:C20"/>
    </sheetView>
  </sheetViews>
  <sheetFormatPr defaultColWidth="0" defaultRowHeight="15" zeroHeight="1"/>
  <cols>
    <col min="1" max="1" width="19.7109375" style="0" bestFit="1" customWidth="1"/>
    <col min="2" max="2" width="18.7109375" style="0" customWidth="1"/>
    <col min="3" max="4" width="18.7109375" style="0" bestFit="1" customWidth="1"/>
    <col min="5" max="6" width="11.28125" style="0" customWidth="1"/>
    <col min="7" max="7" width="21.57421875" style="0" customWidth="1"/>
    <col min="8" max="10" width="16.00390625" style="0" bestFit="1" customWidth="1"/>
    <col min="11" max="12" width="16.00390625" style="10" hidden="1" customWidth="1"/>
    <col min="13" max="15" width="0" style="10" hidden="1" customWidth="1"/>
    <col min="16" max="16384" width="9.28125" style="10" hidden="1" customWidth="1"/>
  </cols>
  <sheetData>
    <row r="1" spans="1:10" ht="15.75">
      <c r="A1" s="86" t="s">
        <v>69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42" customHeight="1">
      <c r="A2" s="188" t="s">
        <v>73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0" ht="15.75" thickBot="1">
      <c r="A3" s="187" t="s">
        <v>72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0" ht="15.75" thickBot="1">
      <c r="A4" s="83" t="s">
        <v>63</v>
      </c>
      <c r="B4" s="29"/>
      <c r="C4" s="30"/>
      <c r="D4" s="30"/>
      <c r="E4" s="30"/>
      <c r="F4" s="30"/>
      <c r="G4" s="31"/>
      <c r="H4" s="184" t="s">
        <v>58</v>
      </c>
      <c r="I4" s="185"/>
      <c r="J4" s="186"/>
    </row>
    <row r="5" spans="1:10" s="11" customFormat="1" ht="68.25" customHeight="1">
      <c r="A5" s="32" t="s">
        <v>0</v>
      </c>
      <c r="B5" s="33" t="s">
        <v>45</v>
      </c>
      <c r="C5" s="35" t="s">
        <v>43</v>
      </c>
      <c r="D5" s="36" t="s">
        <v>44</v>
      </c>
      <c r="E5" s="34" t="s">
        <v>54</v>
      </c>
      <c r="F5" s="36" t="s">
        <v>55</v>
      </c>
      <c r="G5" s="37" t="s">
        <v>64</v>
      </c>
      <c r="H5" s="38" t="s">
        <v>56</v>
      </c>
      <c r="I5" s="39" t="s">
        <v>57</v>
      </c>
      <c r="J5" s="40" t="s">
        <v>62</v>
      </c>
    </row>
    <row r="6" spans="1:10" s="12" customFormat="1" ht="15.75" customHeight="1" thickBot="1">
      <c r="A6" s="41"/>
      <c r="B6" s="42" t="s">
        <v>47</v>
      </c>
      <c r="C6" s="43" t="s">
        <v>47</v>
      </c>
      <c r="D6" s="44" t="s">
        <v>47</v>
      </c>
      <c r="E6" s="45" t="s">
        <v>46</v>
      </c>
      <c r="F6" s="46" t="s">
        <v>46</v>
      </c>
      <c r="G6" s="47" t="s">
        <v>48</v>
      </c>
      <c r="H6" s="48" t="s">
        <v>53</v>
      </c>
      <c r="I6" s="49" t="s">
        <v>53</v>
      </c>
      <c r="J6" s="50" t="s">
        <v>53</v>
      </c>
    </row>
    <row r="7" spans="1:10" ht="15">
      <c r="A7" s="15" t="s">
        <v>6</v>
      </c>
      <c r="B7" s="16">
        <v>3242643997</v>
      </c>
      <c r="C7" s="17">
        <v>2962924119.0000005</v>
      </c>
      <c r="D7" s="18">
        <f aca="true" t="shared" si="0" ref="D7:D20">B7+C7</f>
        <v>6205568116</v>
      </c>
      <c r="E7" s="19">
        <f aca="true" t="shared" si="1" ref="E7:E21">(B7/D7)</f>
        <v>0.522537813844859</v>
      </c>
      <c r="F7" s="20">
        <f aca="true" t="shared" si="2" ref="F7:F21">(C7/D7)</f>
        <v>0.47746218615514113</v>
      </c>
      <c r="G7" s="71">
        <v>251032.7645</v>
      </c>
      <c r="H7" s="87">
        <f aca="true" t="shared" si="3" ref="H7:H20">($D$28*$E$21*((G7*$D$26)/$D$23))</f>
        <v>95.31475041137075</v>
      </c>
      <c r="I7" s="88">
        <f aca="true" t="shared" si="4" ref="I7:I20">($D$28*$F$21*((G7*$D$26)/$D$23))</f>
        <v>68.8681521679857</v>
      </c>
      <c r="J7" s="21">
        <f aca="true" t="shared" si="5" ref="J7:J20">H7+I7</f>
        <v>164.18290257935644</v>
      </c>
    </row>
    <row r="8" spans="1:10" s="8" customFormat="1" ht="15">
      <c r="A8" s="73" t="s">
        <v>8</v>
      </c>
      <c r="B8" s="74">
        <v>970629134.0000006</v>
      </c>
      <c r="C8" s="75">
        <v>959175463.9999998</v>
      </c>
      <c r="D8" s="76">
        <f t="shared" si="0"/>
        <v>1929804598.0000005</v>
      </c>
      <c r="E8" s="77">
        <f t="shared" si="1"/>
        <v>0.5029675724712934</v>
      </c>
      <c r="F8" s="78">
        <f t="shared" si="2"/>
        <v>0.49703242752870647</v>
      </c>
      <c r="G8" s="79">
        <v>189618.7826</v>
      </c>
      <c r="H8" s="89">
        <f t="shared" si="3"/>
        <v>71.99644625204681</v>
      </c>
      <c r="I8" s="90">
        <f t="shared" si="4"/>
        <v>52.01988353996317</v>
      </c>
      <c r="J8" s="80">
        <f t="shared" si="5"/>
        <v>124.01632979200997</v>
      </c>
    </row>
    <row r="9" spans="1:10" s="8" customFormat="1" ht="15">
      <c r="A9" s="73" t="s">
        <v>16</v>
      </c>
      <c r="B9" s="74">
        <v>2258147309</v>
      </c>
      <c r="C9" s="75">
        <v>2394010973.0000005</v>
      </c>
      <c r="D9" s="76">
        <f t="shared" si="0"/>
        <v>4652158282</v>
      </c>
      <c r="E9" s="77">
        <f t="shared" si="1"/>
        <v>0.4853977814420374</v>
      </c>
      <c r="F9" s="78">
        <f t="shared" si="2"/>
        <v>0.5146022185579627</v>
      </c>
      <c r="G9" s="79">
        <v>195999.4324</v>
      </c>
      <c r="H9" s="89">
        <f t="shared" si="3"/>
        <v>74.41911822620402</v>
      </c>
      <c r="I9" s="90">
        <f t="shared" si="4"/>
        <v>53.77034652128856</v>
      </c>
      <c r="J9" s="80">
        <f t="shared" si="5"/>
        <v>128.1894647474926</v>
      </c>
    </row>
    <row r="10" spans="1:10" s="8" customFormat="1" ht="15">
      <c r="A10" s="73" t="s">
        <v>10</v>
      </c>
      <c r="B10" s="74">
        <v>758583155.9999999</v>
      </c>
      <c r="C10" s="75">
        <v>570426487.0000001</v>
      </c>
      <c r="D10" s="76">
        <f t="shared" si="0"/>
        <v>1329009643</v>
      </c>
      <c r="E10" s="77">
        <f t="shared" si="1"/>
        <v>0.570788300894217</v>
      </c>
      <c r="F10" s="78">
        <f t="shared" si="2"/>
        <v>0.42921169910578305</v>
      </c>
      <c r="G10" s="79">
        <v>193956.0927</v>
      </c>
      <c r="H10" s="89">
        <f t="shared" si="3"/>
        <v>73.64328159826798</v>
      </c>
      <c r="I10" s="90">
        <f t="shared" si="4"/>
        <v>53.209778144205316</v>
      </c>
      <c r="J10" s="80">
        <f t="shared" si="5"/>
        <v>126.85305974247329</v>
      </c>
    </row>
    <row r="11" spans="1:10" s="8" customFormat="1" ht="15">
      <c r="A11" s="73" t="s">
        <v>15</v>
      </c>
      <c r="B11" s="74">
        <v>916082622.9999999</v>
      </c>
      <c r="C11" s="75">
        <v>701882376.0000001</v>
      </c>
      <c r="D11" s="76">
        <f t="shared" si="0"/>
        <v>1617964999</v>
      </c>
      <c r="E11" s="77">
        <f t="shared" si="1"/>
        <v>0.5661943389172165</v>
      </c>
      <c r="F11" s="78">
        <f t="shared" si="2"/>
        <v>0.4338056610827835</v>
      </c>
      <c r="G11" s="79">
        <v>181118.563</v>
      </c>
      <c r="H11" s="89">
        <f t="shared" si="3"/>
        <v>68.76899380682687</v>
      </c>
      <c r="I11" s="90">
        <f t="shared" si="4"/>
        <v>49.68793926950083</v>
      </c>
      <c r="J11" s="80">
        <f t="shared" si="5"/>
        <v>118.4569330763277</v>
      </c>
    </row>
    <row r="12" spans="1:10" s="8" customFormat="1" ht="15">
      <c r="A12" s="73" t="s">
        <v>13</v>
      </c>
      <c r="B12" s="74">
        <v>913994215</v>
      </c>
      <c r="C12" s="75">
        <v>948080253.9999995</v>
      </c>
      <c r="D12" s="76">
        <f t="shared" si="0"/>
        <v>1862074468.9999995</v>
      </c>
      <c r="E12" s="77">
        <f t="shared" si="1"/>
        <v>0.4908472943570552</v>
      </c>
      <c r="F12" s="78">
        <f t="shared" si="2"/>
        <v>0.5091527056429448</v>
      </c>
      <c r="G12" s="79">
        <v>188800.6655</v>
      </c>
      <c r="H12" s="89">
        <f t="shared" si="3"/>
        <v>71.68581497907695</v>
      </c>
      <c r="I12" s="90">
        <f t="shared" si="4"/>
        <v>51.79544186978416</v>
      </c>
      <c r="J12" s="80">
        <f t="shared" si="5"/>
        <v>123.48125684886111</v>
      </c>
    </row>
    <row r="13" spans="1:10" s="8" customFormat="1" ht="15">
      <c r="A13" s="73" t="s">
        <v>12</v>
      </c>
      <c r="B13" s="74">
        <v>261302091.0000001</v>
      </c>
      <c r="C13" s="75">
        <v>146722751</v>
      </c>
      <c r="D13" s="76">
        <f t="shared" si="0"/>
        <v>408024842.0000001</v>
      </c>
      <c r="E13" s="77">
        <f t="shared" si="1"/>
        <v>0.6404073088275346</v>
      </c>
      <c r="F13" s="78">
        <f t="shared" si="2"/>
        <v>0.35959269117246534</v>
      </c>
      <c r="G13" s="79">
        <v>187594.7829</v>
      </c>
      <c r="H13" s="89">
        <f t="shared" si="3"/>
        <v>71.22795283796025</v>
      </c>
      <c r="I13" s="90">
        <f t="shared" si="4"/>
        <v>51.46462088488629</v>
      </c>
      <c r="J13" s="80">
        <f t="shared" si="5"/>
        <v>122.69257372284653</v>
      </c>
    </row>
    <row r="14" spans="1:10" s="8" customFormat="1" ht="15">
      <c r="A14" s="73" t="s">
        <v>18</v>
      </c>
      <c r="B14" s="74">
        <v>1870182506</v>
      </c>
      <c r="C14" s="75">
        <v>1549024160.0000002</v>
      </c>
      <c r="D14" s="76">
        <f t="shared" si="0"/>
        <v>3419206666</v>
      </c>
      <c r="E14" s="77">
        <f t="shared" si="1"/>
        <v>0.546963868723342</v>
      </c>
      <c r="F14" s="78">
        <f t="shared" si="2"/>
        <v>0.45303613127665804</v>
      </c>
      <c r="G14" s="79">
        <v>180312.198</v>
      </c>
      <c r="H14" s="89">
        <f t="shared" si="3"/>
        <v>68.46282469432657</v>
      </c>
      <c r="I14" s="90">
        <f t="shared" si="4"/>
        <v>49.466721662175566</v>
      </c>
      <c r="J14" s="80">
        <f t="shared" si="5"/>
        <v>117.92954635650213</v>
      </c>
    </row>
    <row r="15" spans="1:10" s="8" customFormat="1" ht="15">
      <c r="A15" s="73" t="s">
        <v>17</v>
      </c>
      <c r="B15" s="74">
        <v>2193862875</v>
      </c>
      <c r="C15" s="75">
        <v>1080280963</v>
      </c>
      <c r="D15" s="76">
        <f t="shared" si="0"/>
        <v>3274143838</v>
      </c>
      <c r="E15" s="77">
        <f t="shared" si="1"/>
        <v>0.670056962537148</v>
      </c>
      <c r="F15" s="78">
        <f t="shared" si="2"/>
        <v>0.329943037462852</v>
      </c>
      <c r="G15" s="79">
        <v>186932.7437</v>
      </c>
      <c r="H15" s="89">
        <f t="shared" si="3"/>
        <v>70.97658285748687</v>
      </c>
      <c r="I15" s="90">
        <f t="shared" si="4"/>
        <v>51.28299751608986</v>
      </c>
      <c r="J15" s="80">
        <f t="shared" si="5"/>
        <v>122.25958037357674</v>
      </c>
    </row>
    <row r="16" spans="1:10" s="8" customFormat="1" ht="15">
      <c r="A16" s="73" t="s">
        <v>14</v>
      </c>
      <c r="B16" s="74">
        <v>1919916507</v>
      </c>
      <c r="C16" s="75">
        <v>833693840.9999999</v>
      </c>
      <c r="D16" s="76">
        <f t="shared" si="0"/>
        <v>2753610348</v>
      </c>
      <c r="E16" s="77">
        <f t="shared" si="1"/>
        <v>0.697236088030564</v>
      </c>
      <c r="F16" s="78">
        <f t="shared" si="2"/>
        <v>0.302763911969436</v>
      </c>
      <c r="G16" s="79">
        <v>179370.6953</v>
      </c>
      <c r="H16" s="89">
        <f t="shared" si="3"/>
        <v>68.1053450838826</v>
      </c>
      <c r="I16" s="90">
        <f t="shared" si="4"/>
        <v>49.208430473217355</v>
      </c>
      <c r="J16" s="80">
        <f t="shared" si="5"/>
        <v>117.31377555709994</v>
      </c>
    </row>
    <row r="17" spans="1:10" ht="15">
      <c r="A17" s="73" t="s">
        <v>9</v>
      </c>
      <c r="B17" s="74">
        <v>1287514120.9999998</v>
      </c>
      <c r="C17" s="75">
        <v>1077613914.0000002</v>
      </c>
      <c r="D17" s="76">
        <f t="shared" si="0"/>
        <v>2365128035</v>
      </c>
      <c r="E17" s="77">
        <f t="shared" si="1"/>
        <v>0.5443739628243845</v>
      </c>
      <c r="F17" s="78">
        <f t="shared" si="2"/>
        <v>0.4556260371756154</v>
      </c>
      <c r="G17" s="79">
        <v>191313.4751</v>
      </c>
      <c r="H17" s="89">
        <f t="shared" si="3"/>
        <v>72.63990485787163</v>
      </c>
      <c r="I17" s="90">
        <f t="shared" si="4"/>
        <v>52.484804289254214</v>
      </c>
      <c r="J17" s="80">
        <f t="shared" si="5"/>
        <v>125.12470914712584</v>
      </c>
    </row>
    <row r="18" spans="1:10" ht="15">
      <c r="A18" s="73" t="s">
        <v>7</v>
      </c>
      <c r="B18" s="74">
        <v>8909829512.999996</v>
      </c>
      <c r="C18" s="75">
        <v>4409777523.000003</v>
      </c>
      <c r="D18" s="76">
        <f t="shared" si="0"/>
        <v>13319607036</v>
      </c>
      <c r="E18" s="77">
        <f t="shared" si="1"/>
        <v>0.6689258541125624</v>
      </c>
      <c r="F18" s="78">
        <f t="shared" si="2"/>
        <v>0.3310741458874375</v>
      </c>
      <c r="G18" s="79">
        <v>196941.8416</v>
      </c>
      <c r="H18" s="89">
        <f t="shared" si="3"/>
        <v>74.77694202606655</v>
      </c>
      <c r="I18" s="90">
        <f t="shared" si="4"/>
        <v>54.028886398819616</v>
      </c>
      <c r="J18" s="80">
        <f t="shared" si="5"/>
        <v>128.80582842488616</v>
      </c>
    </row>
    <row r="19" spans="1:10" ht="15">
      <c r="A19" s="73" t="s">
        <v>11</v>
      </c>
      <c r="B19" s="74">
        <v>2609754962</v>
      </c>
      <c r="C19" s="75">
        <v>2183849246</v>
      </c>
      <c r="D19" s="76">
        <f t="shared" si="0"/>
        <v>4793604208</v>
      </c>
      <c r="E19" s="77">
        <f t="shared" si="1"/>
        <v>0.544424372301035</v>
      </c>
      <c r="F19" s="78">
        <f t="shared" si="2"/>
        <v>0.455575627698965</v>
      </c>
      <c r="G19" s="79">
        <v>178515.8625</v>
      </c>
      <c r="H19" s="89">
        <f t="shared" si="3"/>
        <v>67.78077320922019</v>
      </c>
      <c r="I19" s="90">
        <f t="shared" si="4"/>
        <v>48.97391624370695</v>
      </c>
      <c r="J19" s="80">
        <f t="shared" si="5"/>
        <v>116.75468945292714</v>
      </c>
    </row>
    <row r="20" spans="1:10" ht="15">
      <c r="A20" s="22" t="s">
        <v>19</v>
      </c>
      <c r="B20" s="23">
        <v>1061726069</v>
      </c>
      <c r="C20" s="24">
        <v>1261868323.9999998</v>
      </c>
      <c r="D20" s="25">
        <f t="shared" si="0"/>
        <v>2323594393</v>
      </c>
      <c r="E20" s="26">
        <f t="shared" si="1"/>
        <v>0.45693261792958717</v>
      </c>
      <c r="F20" s="27">
        <f t="shared" si="2"/>
        <v>0.5430673820704127</v>
      </c>
      <c r="G20" s="72">
        <v>175770.6618</v>
      </c>
      <c r="H20" s="91">
        <f t="shared" si="3"/>
        <v>66.73844664252367</v>
      </c>
      <c r="I20" s="92">
        <f t="shared" si="4"/>
        <v>48.22079981320507</v>
      </c>
      <c r="J20" s="28">
        <f t="shared" si="5"/>
        <v>114.95924645572873</v>
      </c>
    </row>
    <row r="21" spans="1:10" ht="15.75" thickBot="1">
      <c r="A21" s="51" t="s">
        <v>61</v>
      </c>
      <c r="B21" s="52">
        <f>SUM(B6:B20)</f>
        <v>29174169077.999996</v>
      </c>
      <c r="C21" s="53">
        <f>SUM(C6:C20)</f>
        <v>21079330395.000004</v>
      </c>
      <c r="D21" s="54">
        <f>SUM(D6:D20)</f>
        <v>50253499473</v>
      </c>
      <c r="E21" s="55">
        <f t="shared" si="1"/>
        <v>0.5805400496272817</v>
      </c>
      <c r="F21" s="56">
        <f t="shared" si="2"/>
        <v>0.41945995037271827</v>
      </c>
      <c r="G21" s="57"/>
      <c r="H21" s="51"/>
      <c r="I21" s="58"/>
      <c r="J21" s="59"/>
    </row>
    <row r="22" spans="1:10" s="8" customFormat="1" ht="17.25">
      <c r="A22" s="60" t="s">
        <v>52</v>
      </c>
      <c r="B22" s="60"/>
      <c r="C22" s="60"/>
      <c r="D22" s="60">
        <v>88.7</v>
      </c>
      <c r="E22" s="61"/>
      <c r="F22" s="61"/>
      <c r="H22" s="62"/>
      <c r="I22" s="62"/>
      <c r="J22" s="62"/>
    </row>
    <row r="23" spans="1:10" s="8" customFormat="1" ht="15">
      <c r="A23" s="60" t="s">
        <v>40</v>
      </c>
      <c r="B23" s="60"/>
      <c r="C23" s="60"/>
      <c r="D23" s="63">
        <f>(D22*365.25)/1000</f>
        <v>32.397675</v>
      </c>
      <c r="E23" s="62"/>
      <c r="F23" s="62"/>
      <c r="H23" s="62"/>
      <c r="I23" s="62"/>
      <c r="J23" s="62"/>
    </row>
    <row r="24" spans="1:10" s="8" customFormat="1" ht="17.25">
      <c r="A24" s="60" t="s">
        <v>71</v>
      </c>
      <c r="B24" s="62"/>
      <c r="C24" s="84" t="s">
        <v>60</v>
      </c>
      <c r="D24" s="14" t="s">
        <v>67</v>
      </c>
      <c r="H24" s="62"/>
      <c r="I24" s="62"/>
      <c r="J24" s="62"/>
    </row>
    <row r="25" spans="1:10" s="8" customFormat="1" ht="15">
      <c r="A25" s="62"/>
      <c r="B25" s="62"/>
      <c r="C25" s="14">
        <v>0.0313333333333333</v>
      </c>
      <c r="D25" s="85">
        <v>0.0272645816</v>
      </c>
      <c r="G25" s="81"/>
      <c r="H25" s="64"/>
      <c r="I25" s="64"/>
      <c r="J25" s="62"/>
    </row>
    <row r="26" spans="1:10" s="8" customFormat="1" ht="17.25">
      <c r="A26" s="60" t="s">
        <v>70</v>
      </c>
      <c r="B26" s="62"/>
      <c r="C26" s="60"/>
      <c r="D26" s="65">
        <f>(1+C25)*(1+D25)</f>
        <v>1.0594522051567998</v>
      </c>
      <c r="E26" s="66"/>
      <c r="F26" s="62"/>
      <c r="G26" s="82"/>
      <c r="H26" s="62"/>
      <c r="I26" s="62"/>
      <c r="J26" s="62"/>
    </row>
    <row r="27" spans="1:10" s="8" customFormat="1" ht="15">
      <c r="A27" s="60" t="s">
        <v>41</v>
      </c>
      <c r="B27" s="62"/>
      <c r="C27" s="60"/>
      <c r="D27" s="67">
        <v>0.1</v>
      </c>
      <c r="E27" s="62"/>
      <c r="F27" s="62"/>
      <c r="G27" s="81"/>
      <c r="H27" s="62"/>
      <c r="I27" s="62"/>
      <c r="J27" s="62"/>
    </row>
    <row r="28" spans="1:10" s="8" customFormat="1" ht="15">
      <c r="A28" s="60" t="s">
        <v>42</v>
      </c>
      <c r="B28" s="62"/>
      <c r="C28" s="60"/>
      <c r="D28" s="67">
        <v>0.02</v>
      </c>
      <c r="E28" s="62"/>
      <c r="F28" s="62"/>
      <c r="H28" s="62"/>
      <c r="I28" s="62"/>
      <c r="J28" s="62"/>
    </row>
    <row r="29" spans="1:10" s="8" customFormat="1" ht="15">
      <c r="A29" s="62"/>
      <c r="B29" s="64"/>
      <c r="C29" s="64"/>
      <c r="D29" s="62"/>
      <c r="E29" s="62"/>
      <c r="F29" s="62"/>
      <c r="H29" s="62"/>
      <c r="I29" s="62"/>
      <c r="J29" s="62"/>
    </row>
    <row r="30" spans="1:10" s="9" customFormat="1" ht="15">
      <c r="A30" s="68" t="s">
        <v>65</v>
      </c>
      <c r="B30" s="60"/>
      <c r="C30" s="60"/>
      <c r="D30" s="60"/>
      <c r="E30" s="60"/>
      <c r="F30" s="60"/>
      <c r="G30" s="60"/>
      <c r="H30" s="60"/>
      <c r="I30" s="60"/>
      <c r="J30" s="60"/>
    </row>
    <row r="31" spans="1:10" s="9" customFormat="1" ht="15">
      <c r="A31" s="13" t="s">
        <v>66</v>
      </c>
      <c r="B31" s="60"/>
      <c r="C31" s="60"/>
      <c r="D31" s="60"/>
      <c r="E31" s="60"/>
      <c r="F31" s="60"/>
      <c r="G31" s="60"/>
      <c r="H31" s="60"/>
      <c r="I31" s="60"/>
      <c r="J31" s="60"/>
    </row>
    <row r="32" spans="1:10" s="9" customFormat="1" ht="15">
      <c r="A32" s="69" t="s">
        <v>68</v>
      </c>
      <c r="B32" s="60"/>
      <c r="C32" s="60"/>
      <c r="D32" s="60"/>
      <c r="E32" s="60"/>
      <c r="F32" s="60"/>
      <c r="G32" s="60"/>
      <c r="H32" s="60"/>
      <c r="I32" s="60"/>
      <c r="J32" s="60"/>
    </row>
    <row r="33" spans="1:10" s="9" customFormat="1" ht="15">
      <c r="A33" s="13" t="s">
        <v>49</v>
      </c>
      <c r="B33" s="60"/>
      <c r="C33" s="60"/>
      <c r="D33" s="60"/>
      <c r="E33" s="60"/>
      <c r="F33" s="60"/>
      <c r="G33" s="60"/>
      <c r="H33" s="60"/>
      <c r="I33" s="60"/>
      <c r="J33" s="60"/>
    </row>
    <row r="34" spans="1:10" s="9" customFormat="1" ht="15">
      <c r="A34" s="70" t="s">
        <v>50</v>
      </c>
      <c r="B34" s="60"/>
      <c r="C34" s="60"/>
      <c r="D34" s="60"/>
      <c r="E34" s="60"/>
      <c r="F34" s="60"/>
      <c r="G34" s="60"/>
      <c r="H34" s="60"/>
      <c r="I34" s="60"/>
      <c r="J34" s="60"/>
    </row>
    <row r="35" spans="1:10" s="9" customFormat="1" ht="15">
      <c r="A35" s="70" t="s">
        <v>51</v>
      </c>
      <c r="B35" s="60"/>
      <c r="C35" s="60"/>
      <c r="D35" s="60"/>
      <c r="E35" s="60"/>
      <c r="F35" s="60"/>
      <c r="G35" s="60"/>
      <c r="H35" s="60"/>
      <c r="I35" s="60"/>
      <c r="J35" s="60"/>
    </row>
    <row r="36" spans="1:10" s="8" customFormat="1" ht="15">
      <c r="A36" s="70" t="s">
        <v>59</v>
      </c>
      <c r="B36" s="62"/>
      <c r="C36" s="62"/>
      <c r="D36" s="62"/>
      <c r="E36" s="62"/>
      <c r="F36" s="62"/>
      <c r="G36" s="62"/>
      <c r="H36" s="62"/>
      <c r="I36" s="62"/>
      <c r="J36" s="62"/>
    </row>
    <row r="37" spans="1:10" s="8" customFormat="1" ht="15">
      <c r="A37" s="62"/>
      <c r="B37" s="62"/>
      <c r="C37" s="62"/>
      <c r="D37" s="62"/>
      <c r="E37" s="62"/>
      <c r="F37" s="62"/>
      <c r="G37" s="62"/>
      <c r="H37" s="62"/>
      <c r="I37" s="62"/>
      <c r="J37" s="62"/>
    </row>
    <row r="38" ht="15"/>
  </sheetData>
  <sheetProtection password="C100" sheet="1"/>
  <mergeCells count="3">
    <mergeCell ref="H4:J4"/>
    <mergeCell ref="A3:J3"/>
    <mergeCell ref="A2:J2"/>
  </mergeCells>
  <hyperlinks>
    <hyperlink ref="A33" r:id="rId1" display="http://www.cnb.cz/cs/menova_politika/zpravy_o_inflaci/"/>
    <hyperlink ref="A31" r:id="rId2" display="https://www.czso.cz/csu/czso/prijmy-a-zivotni-podminky-domacnosti-2019"/>
  </hyperlinks>
  <printOptions/>
  <pageMargins left="0.7" right="0.7" top="0.787401575" bottom="0.787401575" header="0.3" footer="0.3"/>
  <pageSetup fitToHeight="1" fitToWidth="1" horizontalDpi="600" verticalDpi="600" orientation="landscape" paperSize="9" scale="76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85" zoomScaleNormal="85" zoomScalePageLayoutView="0" workbookViewId="0" topLeftCell="A1">
      <selection activeCell="A1" sqref="A1"/>
    </sheetView>
  </sheetViews>
  <sheetFormatPr defaultColWidth="0" defaultRowHeight="15" customHeight="1" zeroHeight="1"/>
  <cols>
    <col min="1" max="1" width="19.7109375" style="0" bestFit="1" customWidth="1"/>
    <col min="2" max="2" width="18.7109375" style="0" customWidth="1"/>
    <col min="3" max="4" width="18.7109375" style="0" bestFit="1" customWidth="1"/>
    <col min="5" max="6" width="11.28125" style="0" customWidth="1"/>
    <col min="7" max="7" width="21.57421875" style="0" customWidth="1"/>
    <col min="8" max="10" width="16.00390625" style="0" bestFit="1" customWidth="1"/>
    <col min="11" max="12" width="16.00390625" style="10" hidden="1" customWidth="1"/>
    <col min="13" max="15" width="0" style="10" hidden="1" customWidth="1"/>
    <col min="16" max="16384" width="9.28125" style="10" hidden="1" customWidth="1"/>
  </cols>
  <sheetData>
    <row r="1" spans="1:10" ht="15.75">
      <c r="A1" s="86" t="s">
        <v>80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42" customHeight="1">
      <c r="A2" s="188" t="s">
        <v>73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0" ht="15.75" thickBot="1">
      <c r="A3" s="187" t="s">
        <v>72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0" ht="15.75" thickBot="1">
      <c r="A4" s="83" t="s">
        <v>83</v>
      </c>
      <c r="B4" s="29"/>
      <c r="C4" s="30"/>
      <c r="D4" s="30"/>
      <c r="E4" s="30"/>
      <c r="F4" s="30"/>
      <c r="G4" s="31"/>
      <c r="H4" s="184" t="s">
        <v>58</v>
      </c>
      <c r="I4" s="185"/>
      <c r="J4" s="186"/>
    </row>
    <row r="5" spans="1:10" s="11" customFormat="1" ht="68.25" customHeight="1">
      <c r="A5" s="32" t="s">
        <v>0</v>
      </c>
      <c r="B5" s="33" t="s">
        <v>45</v>
      </c>
      <c r="C5" s="35" t="s">
        <v>43</v>
      </c>
      <c r="D5" s="36" t="s">
        <v>44</v>
      </c>
      <c r="E5" s="34" t="s">
        <v>54</v>
      </c>
      <c r="F5" s="36" t="s">
        <v>55</v>
      </c>
      <c r="G5" s="37" t="s">
        <v>81</v>
      </c>
      <c r="H5" s="38" t="s">
        <v>56</v>
      </c>
      <c r="I5" s="39" t="s">
        <v>57</v>
      </c>
      <c r="J5" s="40" t="s">
        <v>62</v>
      </c>
    </row>
    <row r="6" spans="1:10" s="12" customFormat="1" ht="15.75" customHeight="1" thickBot="1">
      <c r="A6" s="41"/>
      <c r="B6" s="42" t="s">
        <v>47</v>
      </c>
      <c r="C6" s="43" t="s">
        <v>47</v>
      </c>
      <c r="D6" s="44" t="s">
        <v>47</v>
      </c>
      <c r="E6" s="45" t="s">
        <v>46</v>
      </c>
      <c r="F6" s="46" t="s">
        <v>46</v>
      </c>
      <c r="G6" s="47" t="s">
        <v>48</v>
      </c>
      <c r="H6" s="48" t="s">
        <v>53</v>
      </c>
      <c r="I6" s="49" t="s">
        <v>53</v>
      </c>
      <c r="J6" s="50" t="s">
        <v>53</v>
      </c>
    </row>
    <row r="7" spans="1:10" ht="15">
      <c r="A7" s="15" t="s">
        <v>6</v>
      </c>
      <c r="B7" s="16">
        <v>3410297416</v>
      </c>
      <c r="C7" s="17">
        <v>3134430636</v>
      </c>
      <c r="D7" s="18">
        <f aca="true" t="shared" si="0" ref="D7:D20">B7+C7</f>
        <v>6544728052</v>
      </c>
      <c r="E7" s="19">
        <f aca="true" t="shared" si="1" ref="E7:E21">(B7/D7)</f>
        <v>0.5210754960181805</v>
      </c>
      <c r="F7" s="20">
        <f aca="true" t="shared" si="2" ref="F7:F21">(C7/D7)</f>
        <v>0.4789245039818195</v>
      </c>
      <c r="G7" s="71">
        <v>270657</v>
      </c>
      <c r="H7" s="87">
        <f aca="true" t="shared" si="3" ref="H7:H20">($D$28*$E$21*((G7*$D$26)/$D$23))</f>
        <v>96.86570761776952</v>
      </c>
      <c r="I7" s="88">
        <f aca="true" t="shared" si="4" ref="I7:I20">($D$28*$F$21*((G7*$D$26)/$D$23))</f>
        <v>80.22183621986697</v>
      </c>
      <c r="J7" s="21">
        <f aca="true" t="shared" si="5" ref="J7:J20">H7+I7</f>
        <v>177.08754383763647</v>
      </c>
    </row>
    <row r="8" spans="1:10" s="8" customFormat="1" ht="15">
      <c r="A8" s="73" t="s">
        <v>8</v>
      </c>
      <c r="B8" s="74">
        <v>1005530709</v>
      </c>
      <c r="C8" s="75">
        <v>997554405</v>
      </c>
      <c r="D8" s="76">
        <f t="shared" si="0"/>
        <v>2003085114</v>
      </c>
      <c r="E8" s="77">
        <f t="shared" si="1"/>
        <v>0.5019910047616678</v>
      </c>
      <c r="F8" s="78">
        <f t="shared" si="2"/>
        <v>0.49800899523833214</v>
      </c>
      <c r="G8" s="79">
        <v>201277</v>
      </c>
      <c r="H8" s="89">
        <f t="shared" si="3"/>
        <v>72.03522920959664</v>
      </c>
      <c r="I8" s="90">
        <f t="shared" si="4"/>
        <v>59.657834561183215</v>
      </c>
      <c r="J8" s="80">
        <f t="shared" si="5"/>
        <v>131.69306377077984</v>
      </c>
    </row>
    <row r="9" spans="1:10" s="8" customFormat="1" ht="15">
      <c r="A9" s="73" t="s">
        <v>16</v>
      </c>
      <c r="B9" s="74">
        <v>2402053461</v>
      </c>
      <c r="C9" s="75">
        <v>2477184971</v>
      </c>
      <c r="D9" s="76">
        <f t="shared" si="0"/>
        <v>4879238432</v>
      </c>
      <c r="E9" s="77">
        <f t="shared" si="1"/>
        <v>0.4923008978709405</v>
      </c>
      <c r="F9" s="78">
        <f t="shared" si="2"/>
        <v>0.5076991021290594</v>
      </c>
      <c r="G9" s="79">
        <v>213671</v>
      </c>
      <c r="H9" s="89">
        <f t="shared" si="3"/>
        <v>76.47093041154092</v>
      </c>
      <c r="I9" s="90">
        <f t="shared" si="4"/>
        <v>63.331375013153895</v>
      </c>
      <c r="J9" s="80">
        <f t="shared" si="5"/>
        <v>139.80230542469482</v>
      </c>
    </row>
    <row r="10" spans="1:10" s="8" customFormat="1" ht="15">
      <c r="A10" s="73" t="s">
        <v>10</v>
      </c>
      <c r="B10" s="74">
        <v>779526375</v>
      </c>
      <c r="C10" s="75">
        <v>578025895</v>
      </c>
      <c r="D10" s="76">
        <f t="shared" si="0"/>
        <v>1357552270</v>
      </c>
      <c r="E10" s="77">
        <f t="shared" si="1"/>
        <v>0.5742146304245066</v>
      </c>
      <c r="F10" s="78">
        <f t="shared" si="2"/>
        <v>0.4257853695754934</v>
      </c>
      <c r="G10" s="79">
        <v>208608</v>
      </c>
      <c r="H10" s="89">
        <f t="shared" si="3"/>
        <v>74.65892821810506</v>
      </c>
      <c r="I10" s="90">
        <f t="shared" si="4"/>
        <v>61.83071862229319</v>
      </c>
      <c r="J10" s="80">
        <f t="shared" si="5"/>
        <v>136.48964684039825</v>
      </c>
    </row>
    <row r="11" spans="1:10" s="8" customFormat="1" ht="15">
      <c r="A11" s="73" t="s">
        <v>15</v>
      </c>
      <c r="B11" s="74">
        <v>962439737</v>
      </c>
      <c r="C11" s="75">
        <v>726709668</v>
      </c>
      <c r="D11" s="76">
        <f t="shared" si="0"/>
        <v>1689149405</v>
      </c>
      <c r="E11" s="77">
        <f t="shared" si="1"/>
        <v>0.5697777438461697</v>
      </c>
      <c r="F11" s="78">
        <f t="shared" si="2"/>
        <v>0.43022225615383025</v>
      </c>
      <c r="G11" s="79">
        <v>201299</v>
      </c>
      <c r="H11" s="89">
        <f t="shared" si="3"/>
        <v>72.04310281185924</v>
      </c>
      <c r="I11" s="90">
        <f t="shared" si="4"/>
        <v>59.6643552881433</v>
      </c>
      <c r="J11" s="80">
        <f t="shared" si="5"/>
        <v>131.70745810000255</v>
      </c>
    </row>
    <row r="12" spans="1:10" s="8" customFormat="1" ht="15">
      <c r="A12" s="73" t="s">
        <v>13</v>
      </c>
      <c r="B12" s="74">
        <v>937803176</v>
      </c>
      <c r="C12" s="75">
        <v>1005038202</v>
      </c>
      <c r="D12" s="76">
        <f t="shared" si="0"/>
        <v>1942841378</v>
      </c>
      <c r="E12" s="77">
        <f t="shared" si="1"/>
        <v>0.48269672790549345</v>
      </c>
      <c r="F12" s="78">
        <f t="shared" si="2"/>
        <v>0.5173032720945065</v>
      </c>
      <c r="G12" s="79">
        <v>204351</v>
      </c>
      <c r="H12" s="89">
        <f t="shared" si="3"/>
        <v>73.13538618029025</v>
      </c>
      <c r="I12" s="90">
        <f t="shared" si="4"/>
        <v>60.56895795551578</v>
      </c>
      <c r="J12" s="80">
        <f t="shared" si="5"/>
        <v>133.70434413580602</v>
      </c>
    </row>
    <row r="13" spans="1:10" s="8" customFormat="1" ht="15">
      <c r="A13" s="73" t="s">
        <v>12</v>
      </c>
      <c r="B13" s="74">
        <v>2482622720</v>
      </c>
      <c r="C13" s="75">
        <v>2066963516</v>
      </c>
      <c r="D13" s="76">
        <f t="shared" si="0"/>
        <v>4549586236</v>
      </c>
      <c r="E13" s="77">
        <f t="shared" si="1"/>
        <v>0.5456809897030821</v>
      </c>
      <c r="F13" s="78">
        <f t="shared" si="2"/>
        <v>0.4543190102969179</v>
      </c>
      <c r="G13" s="79">
        <v>197866</v>
      </c>
      <c r="H13" s="89">
        <f t="shared" si="3"/>
        <v>70.81446296788032</v>
      </c>
      <c r="I13" s="90">
        <f t="shared" si="4"/>
        <v>58.64682548568925</v>
      </c>
      <c r="J13" s="80">
        <f t="shared" si="5"/>
        <v>129.46128845356958</v>
      </c>
    </row>
    <row r="14" spans="1:10" s="8" customFormat="1" ht="15">
      <c r="A14" s="73" t="s">
        <v>18</v>
      </c>
      <c r="B14" s="74">
        <v>1927665423</v>
      </c>
      <c r="C14" s="75">
        <v>1545918198</v>
      </c>
      <c r="D14" s="76">
        <f>B14+C14</f>
        <v>3473583621</v>
      </c>
      <c r="E14" s="77">
        <f t="shared" si="1"/>
        <v>0.5549500554257709</v>
      </c>
      <c r="F14" s="78">
        <f t="shared" si="2"/>
        <v>0.4450499445742291</v>
      </c>
      <c r="G14" s="79">
        <v>195088</v>
      </c>
      <c r="H14" s="89">
        <f t="shared" si="3"/>
        <v>69.82024173671998</v>
      </c>
      <c r="I14" s="90">
        <f t="shared" si="4"/>
        <v>57.82343550863789</v>
      </c>
      <c r="J14" s="80">
        <f t="shared" si="5"/>
        <v>127.64367724535788</v>
      </c>
    </row>
    <row r="15" spans="1:10" s="8" customFormat="1" ht="15">
      <c r="A15" s="73" t="s">
        <v>17</v>
      </c>
      <c r="B15" s="74">
        <v>2268140447</v>
      </c>
      <c r="C15" s="75">
        <v>1122340167</v>
      </c>
      <c r="D15" s="76">
        <f t="shared" si="0"/>
        <v>3390480614</v>
      </c>
      <c r="E15" s="77">
        <f t="shared" si="1"/>
        <v>0.6689731354411455</v>
      </c>
      <c r="F15" s="78">
        <f t="shared" si="2"/>
        <v>0.33102686455885455</v>
      </c>
      <c r="G15" s="79">
        <v>190422</v>
      </c>
      <c r="H15" s="89">
        <f t="shared" si="3"/>
        <v>68.15032227502302</v>
      </c>
      <c r="I15" s="90">
        <f t="shared" si="4"/>
        <v>56.44044859973881</v>
      </c>
      <c r="J15" s="80">
        <f t="shared" si="5"/>
        <v>124.59077087476183</v>
      </c>
    </row>
    <row r="16" spans="1:10" s="8" customFormat="1" ht="15">
      <c r="A16" s="73" t="s">
        <v>14</v>
      </c>
      <c r="B16" s="74">
        <v>2183284043</v>
      </c>
      <c r="C16" s="75">
        <v>907018578</v>
      </c>
      <c r="D16" s="76">
        <f t="shared" si="0"/>
        <v>3090302621</v>
      </c>
      <c r="E16" s="77">
        <f t="shared" si="1"/>
        <v>0.7064952241775936</v>
      </c>
      <c r="F16" s="78">
        <f t="shared" si="2"/>
        <v>0.2935047758224064</v>
      </c>
      <c r="G16" s="79">
        <v>192940</v>
      </c>
      <c r="H16" s="89">
        <f t="shared" si="3"/>
        <v>69.0514918430798</v>
      </c>
      <c r="I16" s="90">
        <f t="shared" si="4"/>
        <v>57.186775439989106</v>
      </c>
      <c r="J16" s="80">
        <f t="shared" si="5"/>
        <v>126.23826728306891</v>
      </c>
    </row>
    <row r="17" spans="1:10" ht="15">
      <c r="A17" s="73" t="s">
        <v>9</v>
      </c>
      <c r="B17" s="74">
        <v>1363526650</v>
      </c>
      <c r="C17" s="75">
        <v>1146730773</v>
      </c>
      <c r="D17" s="76">
        <f t="shared" si="0"/>
        <v>2510257423</v>
      </c>
      <c r="E17" s="77">
        <f t="shared" si="1"/>
        <v>0.5431820009799847</v>
      </c>
      <c r="F17" s="78">
        <f t="shared" si="2"/>
        <v>0.45681799902001524</v>
      </c>
      <c r="G17" s="79">
        <v>206738</v>
      </c>
      <c r="H17" s="89">
        <f t="shared" si="3"/>
        <v>73.98967202578332</v>
      </c>
      <c r="I17" s="90">
        <f t="shared" si="4"/>
        <v>61.27645683068555</v>
      </c>
      <c r="J17" s="80">
        <f t="shared" si="5"/>
        <v>135.26612885646887</v>
      </c>
    </row>
    <row r="18" spans="1:10" ht="15">
      <c r="A18" s="73" t="s">
        <v>7</v>
      </c>
      <c r="B18" s="74">
        <v>9285026617</v>
      </c>
      <c r="C18" s="75">
        <v>7776582047</v>
      </c>
      <c r="D18" s="76">
        <f t="shared" si="0"/>
        <v>17061608664</v>
      </c>
      <c r="E18" s="77">
        <f t="shared" si="1"/>
        <v>0.5442058131711466</v>
      </c>
      <c r="F18" s="78">
        <f t="shared" si="2"/>
        <v>0.4557941868288534</v>
      </c>
      <c r="G18" s="79">
        <v>212711</v>
      </c>
      <c r="H18" s="89">
        <f t="shared" si="3"/>
        <v>76.12735504008162</v>
      </c>
      <c r="I18" s="90">
        <f t="shared" si="4"/>
        <v>63.04683420034997</v>
      </c>
      <c r="J18" s="80">
        <f t="shared" si="5"/>
        <v>139.1741892404316</v>
      </c>
    </row>
    <row r="19" spans="1:10" ht="15">
      <c r="A19" s="73" t="s">
        <v>11</v>
      </c>
      <c r="B19" s="74">
        <v>2609040330</v>
      </c>
      <c r="C19" s="75">
        <v>2264532390</v>
      </c>
      <c r="D19" s="76">
        <f t="shared" si="0"/>
        <v>4873572720</v>
      </c>
      <c r="E19" s="77">
        <f t="shared" si="1"/>
        <v>0.5353444956906276</v>
      </c>
      <c r="F19" s="78">
        <f t="shared" si="2"/>
        <v>0.46465550430937247</v>
      </c>
      <c r="G19" s="79">
        <v>191624</v>
      </c>
      <c r="H19" s="89">
        <f t="shared" si="3"/>
        <v>68.58050727137102</v>
      </c>
      <c r="I19" s="90">
        <f t="shared" si="4"/>
        <v>56.79671740910373</v>
      </c>
      <c r="J19" s="80">
        <f t="shared" si="5"/>
        <v>125.37722468047474</v>
      </c>
    </row>
    <row r="20" spans="1:10" ht="15">
      <c r="A20" s="22" t="s">
        <v>19</v>
      </c>
      <c r="B20" s="23">
        <v>1087471626</v>
      </c>
      <c r="C20" s="24">
        <v>1335987427</v>
      </c>
      <c r="D20" s="25">
        <f t="shared" si="0"/>
        <v>2423459053</v>
      </c>
      <c r="E20" s="26">
        <f t="shared" si="1"/>
        <v>0.4487270476692473</v>
      </c>
      <c r="F20" s="27">
        <f t="shared" si="2"/>
        <v>0.5512729523307527</v>
      </c>
      <c r="G20" s="72">
        <v>184754</v>
      </c>
      <c r="H20" s="91">
        <f t="shared" si="3"/>
        <v>66.12179601936542</v>
      </c>
      <c r="I20" s="92">
        <f t="shared" si="4"/>
        <v>54.76047221747562</v>
      </c>
      <c r="J20" s="28">
        <f t="shared" si="5"/>
        <v>120.88226823684104</v>
      </c>
    </row>
    <row r="21" spans="1:10" ht="15.75" thickBot="1">
      <c r="A21" s="51" t="s">
        <v>61</v>
      </c>
      <c r="B21" s="52">
        <f>SUM(B7:B20)</f>
        <v>32704428730</v>
      </c>
      <c r="C21" s="53">
        <f>SUM(C7:C20)</f>
        <v>27085016873</v>
      </c>
      <c r="D21" s="54">
        <f>SUM(D7:D20)</f>
        <v>59789445603</v>
      </c>
      <c r="E21" s="55">
        <f t="shared" si="1"/>
        <v>0.5469933430585117</v>
      </c>
      <c r="F21" s="56">
        <f t="shared" si="2"/>
        <v>0.45300665694148834</v>
      </c>
      <c r="G21" s="57"/>
      <c r="H21" s="51"/>
      <c r="I21" s="58"/>
      <c r="J21" s="59"/>
    </row>
    <row r="22" spans="1:10" s="8" customFormat="1" ht="17.25">
      <c r="A22" s="60" t="s">
        <v>52</v>
      </c>
      <c r="B22" s="60"/>
      <c r="C22" s="60"/>
      <c r="D22" s="60">
        <v>88.7</v>
      </c>
      <c r="E22" s="61"/>
      <c r="F22" s="61"/>
      <c r="H22" s="62"/>
      <c r="I22" s="62"/>
      <c r="J22" s="62"/>
    </row>
    <row r="23" spans="1:10" s="8" customFormat="1" ht="15">
      <c r="A23" s="60" t="s">
        <v>40</v>
      </c>
      <c r="B23" s="60"/>
      <c r="C23" s="60"/>
      <c r="D23" s="63">
        <f>(D22*365.25)/1000</f>
        <v>32.397675</v>
      </c>
      <c r="E23" s="62"/>
      <c r="F23" s="62"/>
      <c r="H23" s="62"/>
      <c r="I23" s="62"/>
      <c r="J23" s="62"/>
    </row>
    <row r="24" spans="1:10" s="8" customFormat="1" ht="17.25">
      <c r="A24" s="60" t="s">
        <v>79</v>
      </c>
      <c r="B24" s="62"/>
      <c r="C24" s="84" t="s">
        <v>67</v>
      </c>
      <c r="D24" s="14" t="s">
        <v>77</v>
      </c>
      <c r="H24" s="62"/>
      <c r="I24" s="62"/>
      <c r="J24" s="62"/>
    </row>
    <row r="25" spans="1:10" s="8" customFormat="1" ht="15">
      <c r="A25" s="62"/>
      <c r="B25" s="62"/>
      <c r="C25" s="14">
        <v>0.029</v>
      </c>
      <c r="D25" s="85">
        <v>0.03</v>
      </c>
      <c r="G25" s="95"/>
      <c r="H25" s="64"/>
      <c r="I25" s="64"/>
      <c r="J25" s="62"/>
    </row>
    <row r="26" spans="1:10" s="8" customFormat="1" ht="17.25">
      <c r="A26" s="60" t="s">
        <v>78</v>
      </c>
      <c r="B26" s="62"/>
      <c r="C26" s="60"/>
      <c r="D26" s="65">
        <f>(1+C25)*(1+D25)</f>
        <v>1.0598699999999999</v>
      </c>
      <c r="E26" s="66"/>
      <c r="F26" s="62"/>
      <c r="G26" s="96"/>
      <c r="H26" s="62"/>
      <c r="I26" s="62"/>
      <c r="J26" s="62"/>
    </row>
    <row r="27" spans="1:10" s="8" customFormat="1" ht="15">
      <c r="A27" s="60" t="s">
        <v>41</v>
      </c>
      <c r="B27" s="62"/>
      <c r="C27" s="60"/>
      <c r="D27" s="67">
        <v>0.1</v>
      </c>
      <c r="E27" s="62"/>
      <c r="F27" s="62"/>
      <c r="G27" s="94"/>
      <c r="H27" s="62"/>
      <c r="I27" s="62"/>
      <c r="J27" s="62"/>
    </row>
    <row r="28" spans="1:10" s="8" customFormat="1" ht="15">
      <c r="A28" s="60" t="s">
        <v>42</v>
      </c>
      <c r="B28" s="62"/>
      <c r="C28" s="60"/>
      <c r="D28" s="67">
        <v>0.02</v>
      </c>
      <c r="E28" s="62"/>
      <c r="F28" s="62"/>
      <c r="H28" s="62"/>
      <c r="I28" s="62"/>
      <c r="J28" s="62"/>
    </row>
    <row r="29" spans="1:10" s="8" customFormat="1" ht="15">
      <c r="A29" s="62"/>
      <c r="B29" s="64"/>
      <c r="C29" s="64"/>
      <c r="D29" s="62"/>
      <c r="E29" s="62"/>
      <c r="F29" s="62"/>
      <c r="H29" s="62"/>
      <c r="I29" s="62"/>
      <c r="J29" s="62"/>
    </row>
    <row r="30" spans="1:10" s="9" customFormat="1" ht="15">
      <c r="A30" s="68" t="s">
        <v>76</v>
      </c>
      <c r="B30" s="60"/>
      <c r="C30" s="60"/>
      <c r="D30" s="60"/>
      <c r="E30" s="60"/>
      <c r="F30" s="60"/>
      <c r="G30" s="60"/>
      <c r="H30" s="60"/>
      <c r="I30" s="60"/>
      <c r="J30" s="60"/>
    </row>
    <row r="31" spans="1:10" s="9" customFormat="1" ht="15">
      <c r="A31" s="93" t="s">
        <v>82</v>
      </c>
      <c r="B31" s="60"/>
      <c r="C31" s="60"/>
      <c r="D31" s="60"/>
      <c r="E31" s="60"/>
      <c r="F31" s="60"/>
      <c r="G31" s="60"/>
      <c r="H31" s="60"/>
      <c r="I31" s="60"/>
      <c r="J31" s="60"/>
    </row>
    <row r="32" spans="1:10" s="9" customFormat="1" ht="15">
      <c r="A32" s="69" t="s">
        <v>75</v>
      </c>
      <c r="B32" s="60"/>
      <c r="C32" s="60"/>
      <c r="D32" s="60"/>
      <c r="E32" s="60"/>
      <c r="F32" s="60"/>
      <c r="G32" s="60"/>
      <c r="H32" s="60"/>
      <c r="I32" s="60"/>
      <c r="J32" s="60"/>
    </row>
    <row r="33" spans="1:10" s="9" customFormat="1" ht="15">
      <c r="A33" s="93" t="s">
        <v>74</v>
      </c>
      <c r="B33" s="60"/>
      <c r="C33" s="60"/>
      <c r="D33" s="60"/>
      <c r="E33" s="60"/>
      <c r="F33" s="60"/>
      <c r="G33" s="60"/>
      <c r="H33" s="60"/>
      <c r="I33" s="60"/>
      <c r="J33" s="60"/>
    </row>
    <row r="34" spans="1:10" s="9" customFormat="1" ht="15">
      <c r="A34" s="70" t="s">
        <v>50</v>
      </c>
      <c r="B34" s="60"/>
      <c r="C34" s="60"/>
      <c r="D34" s="60"/>
      <c r="E34" s="60"/>
      <c r="F34" s="60"/>
      <c r="G34" s="60"/>
      <c r="H34" s="60"/>
      <c r="I34" s="60"/>
      <c r="J34" s="60"/>
    </row>
    <row r="35" spans="1:10" s="9" customFormat="1" ht="15">
      <c r="A35" s="70" t="s">
        <v>51</v>
      </c>
      <c r="B35" s="60"/>
      <c r="C35" s="60"/>
      <c r="D35" s="60"/>
      <c r="E35" s="60"/>
      <c r="F35" s="60"/>
      <c r="G35" s="60"/>
      <c r="H35" s="60"/>
      <c r="I35" s="60"/>
      <c r="J35" s="60"/>
    </row>
    <row r="36" spans="1:10" s="8" customFormat="1" ht="15">
      <c r="A36" s="70" t="s">
        <v>59</v>
      </c>
      <c r="B36" s="62"/>
      <c r="C36" s="62"/>
      <c r="D36" s="62"/>
      <c r="E36" s="62"/>
      <c r="F36" s="62"/>
      <c r="G36" s="62"/>
      <c r="H36" s="62"/>
      <c r="I36" s="62"/>
      <c r="J36" s="62"/>
    </row>
    <row r="37" spans="1:10" s="8" customFormat="1" ht="15">
      <c r="A37" s="62"/>
      <c r="B37" s="62"/>
      <c r="C37" s="62"/>
      <c r="D37" s="62"/>
      <c r="E37" s="62"/>
      <c r="F37" s="62"/>
      <c r="G37" s="62"/>
      <c r="H37" s="62"/>
      <c r="I37" s="62"/>
      <c r="J37" s="62"/>
    </row>
    <row r="38" ht="15"/>
  </sheetData>
  <sheetProtection password="C100" sheet="1"/>
  <mergeCells count="3">
    <mergeCell ref="A2:J2"/>
    <mergeCell ref="A3:J3"/>
    <mergeCell ref="H4:J4"/>
  </mergeCells>
  <hyperlinks>
    <hyperlink ref="A33" r:id="rId1" display="https://www.cnb.cz/cs/menova-politika/zpravy-o-menove-politice/Zprava-o-menove-politice-leto-2021/"/>
    <hyperlink ref="A31" r:id="rId2" display="https://www.czso.cz/csu/czso/prijmy-a-zivotni-podminky-domacnosti-cdknb922a5"/>
  </hyperlinks>
  <printOptions/>
  <pageMargins left="0.7" right="0.7" top="0.787401575" bottom="0.787401575" header="0.3" footer="0.3"/>
  <pageSetup fitToHeight="1" fitToWidth="1" horizontalDpi="600" verticalDpi="600" orientation="landscape" paperSize="9" scale="76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="70" zoomScaleNormal="70" zoomScalePageLayoutView="0" workbookViewId="0" topLeftCell="A1">
      <selection activeCell="A1" sqref="A1"/>
    </sheetView>
  </sheetViews>
  <sheetFormatPr defaultColWidth="0" defaultRowHeight="15" zeroHeight="1"/>
  <cols>
    <col min="1" max="1" width="19.7109375" style="0" bestFit="1" customWidth="1"/>
    <col min="2" max="2" width="18.7109375" style="0" customWidth="1"/>
    <col min="3" max="4" width="18.7109375" style="0" bestFit="1" customWidth="1"/>
    <col min="5" max="6" width="11.28125" style="0" customWidth="1"/>
    <col min="7" max="7" width="21.57421875" style="0" customWidth="1"/>
    <col min="8" max="9" width="16.00390625" style="0" bestFit="1" customWidth="1"/>
    <col min="10" max="10" width="21.7109375" style="0" customWidth="1"/>
    <col min="11" max="11" width="7.28125" style="103" customWidth="1"/>
    <col min="12" max="16384" width="0" style="0" hidden="1" customWidth="1"/>
  </cols>
  <sheetData>
    <row r="1" spans="1:10" ht="15.75">
      <c r="A1" s="165" t="s">
        <v>103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42" customHeight="1">
      <c r="A2" s="189" t="s">
        <v>73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15.75" thickBot="1">
      <c r="A3" s="190" t="s">
        <v>72</v>
      </c>
      <c r="B3" s="190"/>
      <c r="C3" s="190"/>
      <c r="D3" s="190"/>
      <c r="E3" s="190"/>
      <c r="F3" s="190"/>
      <c r="G3" s="190"/>
      <c r="H3" s="190"/>
      <c r="I3" s="190"/>
      <c r="J3" s="190"/>
    </row>
    <row r="4" spans="1:10" ht="15.75" thickBot="1">
      <c r="A4" s="169" t="s">
        <v>102</v>
      </c>
      <c r="B4" s="164"/>
      <c r="C4" s="163"/>
      <c r="D4" s="163"/>
      <c r="E4" s="163"/>
      <c r="F4" s="163"/>
      <c r="G4" s="162"/>
      <c r="H4" s="191" t="s">
        <v>58</v>
      </c>
      <c r="I4" s="192"/>
      <c r="J4" s="193"/>
    </row>
    <row r="5" spans="1:11" s="5" customFormat="1" ht="68.25" customHeight="1">
      <c r="A5" s="161" t="s">
        <v>0</v>
      </c>
      <c r="B5" s="160" t="s">
        <v>45</v>
      </c>
      <c r="C5" s="159" t="s">
        <v>43</v>
      </c>
      <c r="D5" s="157" t="s">
        <v>44</v>
      </c>
      <c r="E5" s="158" t="s">
        <v>54</v>
      </c>
      <c r="F5" s="157" t="s">
        <v>55</v>
      </c>
      <c r="G5" s="156" t="s">
        <v>96</v>
      </c>
      <c r="H5" s="155" t="s">
        <v>56</v>
      </c>
      <c r="I5" s="154" t="s">
        <v>57</v>
      </c>
      <c r="J5" s="153" t="s">
        <v>62</v>
      </c>
      <c r="K5" s="152"/>
    </row>
    <row r="6" spans="1:11" s="143" customFormat="1" ht="15.75" customHeight="1" thickBot="1">
      <c r="A6" s="151"/>
      <c r="B6" s="42" t="s">
        <v>47</v>
      </c>
      <c r="C6" s="43" t="s">
        <v>47</v>
      </c>
      <c r="D6" s="44" t="s">
        <v>47</v>
      </c>
      <c r="E6" s="150" t="s">
        <v>46</v>
      </c>
      <c r="F6" s="149" t="s">
        <v>46</v>
      </c>
      <c r="G6" s="148" t="s">
        <v>48</v>
      </c>
      <c r="H6" s="147" t="s">
        <v>53</v>
      </c>
      <c r="I6" s="146" t="s">
        <v>53</v>
      </c>
      <c r="J6" s="145" t="s">
        <v>53</v>
      </c>
      <c r="K6" s="144"/>
    </row>
    <row r="7" spans="1:10" ht="15">
      <c r="A7" s="142" t="s">
        <v>6</v>
      </c>
      <c r="B7" s="16">
        <v>3486565700</v>
      </c>
      <c r="C7" s="17">
        <v>3307569213</v>
      </c>
      <c r="D7" s="18">
        <f aca="true" t="shared" si="0" ref="D7:D20">B7+C7</f>
        <v>6794134913</v>
      </c>
      <c r="E7" s="19">
        <f aca="true" t="shared" si="1" ref="E7:E21">(B7/D7)</f>
        <v>0.5131728681643858</v>
      </c>
      <c r="F7" s="20">
        <f aca="true" t="shared" si="2" ref="F7:F21">(C7/D7)</f>
        <v>0.48682713183561416</v>
      </c>
      <c r="G7" s="168">
        <v>290674</v>
      </c>
      <c r="H7" s="141">
        <f aca="true" t="shared" si="3" ref="H7:H20">($D$28*$E$21*((G7*$D$26)/$D$23))</f>
        <v>108.08636956740077</v>
      </c>
      <c r="I7" s="140">
        <f aca="true" t="shared" si="4" ref="I7:I20">($D$28*$F$21*((G7*$D$26)/$D$23))</f>
        <v>90.85835163029259</v>
      </c>
      <c r="J7" s="139">
        <f aca="true" t="shared" si="5" ref="J7:J20">H7+I7</f>
        <v>198.94472119769335</v>
      </c>
    </row>
    <row r="8" spans="1:10" s="103" customFormat="1" ht="15">
      <c r="A8" s="138" t="s">
        <v>8</v>
      </c>
      <c r="B8" s="74">
        <v>1060602151.0000004</v>
      </c>
      <c r="C8" s="75">
        <v>1050065137.0000001</v>
      </c>
      <c r="D8" s="76">
        <f t="shared" si="0"/>
        <v>2110667288.0000005</v>
      </c>
      <c r="E8" s="77">
        <f t="shared" si="1"/>
        <v>0.502496133346053</v>
      </c>
      <c r="F8" s="137">
        <f t="shared" si="2"/>
        <v>0.49750386665394697</v>
      </c>
      <c r="G8" s="167">
        <v>206281</v>
      </c>
      <c r="H8" s="136">
        <f t="shared" si="3"/>
        <v>76.70505239798881</v>
      </c>
      <c r="I8" s="135">
        <f t="shared" si="4"/>
        <v>64.47894078124767</v>
      </c>
      <c r="J8" s="134">
        <f t="shared" si="5"/>
        <v>141.1839931792365</v>
      </c>
    </row>
    <row r="9" spans="1:10" s="103" customFormat="1" ht="15">
      <c r="A9" s="138" t="s">
        <v>16</v>
      </c>
      <c r="B9" s="74">
        <v>2557218895.0000005</v>
      </c>
      <c r="C9" s="75">
        <v>2630572439.0000005</v>
      </c>
      <c r="D9" s="76">
        <f t="shared" si="0"/>
        <v>5187791334.000001</v>
      </c>
      <c r="E9" s="77">
        <f t="shared" si="1"/>
        <v>0.492930175938337</v>
      </c>
      <c r="F9" s="137">
        <f t="shared" si="2"/>
        <v>0.507069824061663</v>
      </c>
      <c r="G9" s="167">
        <v>217775</v>
      </c>
      <c r="H9" s="136">
        <f t="shared" si="3"/>
        <v>80.97906635110364</v>
      </c>
      <c r="I9" s="135">
        <f t="shared" si="4"/>
        <v>68.07171445085204</v>
      </c>
      <c r="J9" s="134">
        <f t="shared" si="5"/>
        <v>149.05078080195568</v>
      </c>
    </row>
    <row r="10" spans="1:10" s="103" customFormat="1" ht="15">
      <c r="A10" s="138" t="s">
        <v>10</v>
      </c>
      <c r="B10" s="74">
        <v>821189306</v>
      </c>
      <c r="C10" s="75">
        <v>593131354</v>
      </c>
      <c r="D10" s="76">
        <f t="shared" si="0"/>
        <v>1414320660</v>
      </c>
      <c r="E10" s="77">
        <f t="shared" si="1"/>
        <v>0.580624556527372</v>
      </c>
      <c r="F10" s="137">
        <f t="shared" si="2"/>
        <v>0.41937544347262806</v>
      </c>
      <c r="G10" s="167">
        <v>213310</v>
      </c>
      <c r="H10" s="136">
        <f t="shared" si="3"/>
        <v>79.31876773437685</v>
      </c>
      <c r="I10" s="135">
        <f t="shared" si="4"/>
        <v>66.67605285047067</v>
      </c>
      <c r="J10" s="134">
        <f t="shared" si="5"/>
        <v>145.9948205848475</v>
      </c>
    </row>
    <row r="11" spans="1:10" s="103" customFormat="1" ht="15">
      <c r="A11" s="138" t="s">
        <v>15</v>
      </c>
      <c r="B11" s="74">
        <v>1005614555</v>
      </c>
      <c r="C11" s="75">
        <v>774740805.9999996</v>
      </c>
      <c r="D11" s="76">
        <f t="shared" si="0"/>
        <v>1780355360.9999995</v>
      </c>
      <c r="E11" s="77">
        <f t="shared" si="1"/>
        <v>0.5648392321155261</v>
      </c>
      <c r="F11" s="137">
        <f t="shared" si="2"/>
        <v>0.43516076788447394</v>
      </c>
      <c r="G11" s="167">
        <v>211325</v>
      </c>
      <c r="H11" s="136">
        <f t="shared" si="3"/>
        <v>78.58065065616796</v>
      </c>
      <c r="I11" s="135">
        <f t="shared" si="4"/>
        <v>66.05558515130896</v>
      </c>
      <c r="J11" s="134">
        <f t="shared" si="5"/>
        <v>144.6362358074769</v>
      </c>
    </row>
    <row r="12" spans="1:10" s="103" customFormat="1" ht="15">
      <c r="A12" s="138" t="s">
        <v>13</v>
      </c>
      <c r="B12" s="74">
        <v>992354613.0000001</v>
      </c>
      <c r="C12" s="75">
        <v>1008096988.0000006</v>
      </c>
      <c r="D12" s="76">
        <f t="shared" si="0"/>
        <v>2000451601.0000007</v>
      </c>
      <c r="E12" s="77">
        <f t="shared" si="1"/>
        <v>0.4960652947084221</v>
      </c>
      <c r="F12" s="137">
        <f t="shared" si="2"/>
        <v>0.5039347052915779</v>
      </c>
      <c r="G12" s="167">
        <v>208803</v>
      </c>
      <c r="H12" s="136">
        <f t="shared" si="3"/>
        <v>77.64285152707838</v>
      </c>
      <c r="I12" s="135">
        <f t="shared" si="4"/>
        <v>65.26726296627831</v>
      </c>
      <c r="J12" s="134">
        <f t="shared" si="5"/>
        <v>142.91011449335667</v>
      </c>
    </row>
    <row r="13" spans="1:10" s="103" customFormat="1" ht="15">
      <c r="A13" s="138" t="s">
        <v>12</v>
      </c>
      <c r="B13" s="74">
        <v>2605990902</v>
      </c>
      <c r="C13" s="75">
        <v>2211991000.9999995</v>
      </c>
      <c r="D13" s="76">
        <f t="shared" si="0"/>
        <v>4817981903</v>
      </c>
      <c r="E13" s="77">
        <f t="shared" si="1"/>
        <v>0.5408884787170609</v>
      </c>
      <c r="F13" s="137">
        <f t="shared" si="2"/>
        <v>0.45911152128293903</v>
      </c>
      <c r="G13" s="167">
        <v>208137</v>
      </c>
      <c r="H13" s="136">
        <f t="shared" si="3"/>
        <v>77.39520116229897</v>
      </c>
      <c r="I13" s="135">
        <f t="shared" si="4"/>
        <v>65.05908589441852</v>
      </c>
      <c r="J13" s="134">
        <f t="shared" si="5"/>
        <v>142.45428705671748</v>
      </c>
    </row>
    <row r="14" spans="1:10" s="103" customFormat="1" ht="15">
      <c r="A14" s="138" t="s">
        <v>18</v>
      </c>
      <c r="B14" s="74">
        <v>2048447697.9999998</v>
      </c>
      <c r="C14" s="75">
        <v>1672911624.9999993</v>
      </c>
      <c r="D14" s="76">
        <f t="shared" si="0"/>
        <v>3721359322.999999</v>
      </c>
      <c r="E14" s="77">
        <f t="shared" si="1"/>
        <v>0.5504568412245205</v>
      </c>
      <c r="F14" s="137">
        <f t="shared" si="2"/>
        <v>0.44954315877547946</v>
      </c>
      <c r="G14" s="167">
        <v>201600</v>
      </c>
      <c r="H14" s="136">
        <f t="shared" si="3"/>
        <v>74.96443474403625</v>
      </c>
      <c r="I14" s="135">
        <f t="shared" si="4"/>
        <v>63.01576229269554</v>
      </c>
      <c r="J14" s="134">
        <f t="shared" si="5"/>
        <v>137.9801970367318</v>
      </c>
    </row>
    <row r="15" spans="1:10" s="103" customFormat="1" ht="15">
      <c r="A15" s="138" t="s">
        <v>17</v>
      </c>
      <c r="B15" s="74">
        <v>2418072420</v>
      </c>
      <c r="C15" s="75">
        <v>1290208041.0000005</v>
      </c>
      <c r="D15" s="76">
        <f t="shared" si="0"/>
        <v>3708280461.0000005</v>
      </c>
      <c r="E15" s="77">
        <f t="shared" si="1"/>
        <v>0.6520737698863063</v>
      </c>
      <c r="F15" s="137">
        <f t="shared" si="2"/>
        <v>0.3479262301136937</v>
      </c>
      <c r="G15" s="167">
        <v>197394</v>
      </c>
      <c r="H15" s="136">
        <f t="shared" si="3"/>
        <v>73.40044460250145</v>
      </c>
      <c r="I15" s="135">
        <f t="shared" si="4"/>
        <v>61.701058442481866</v>
      </c>
      <c r="J15" s="134">
        <f t="shared" si="5"/>
        <v>135.1015030449833</v>
      </c>
    </row>
    <row r="16" spans="1:10" s="103" customFormat="1" ht="15">
      <c r="A16" s="138" t="s">
        <v>14</v>
      </c>
      <c r="B16" s="74">
        <v>2271553951.000001</v>
      </c>
      <c r="C16" s="75">
        <v>908707864.9999994</v>
      </c>
      <c r="D16" s="76">
        <f t="shared" si="0"/>
        <v>3180261816.0000005</v>
      </c>
      <c r="E16" s="77">
        <f t="shared" si="1"/>
        <v>0.7142663347941164</v>
      </c>
      <c r="F16" s="137">
        <f t="shared" si="2"/>
        <v>0.28573366520588356</v>
      </c>
      <c r="G16" s="167">
        <v>206087</v>
      </c>
      <c r="H16" s="136">
        <f t="shared" si="3"/>
        <v>76.63291400344345</v>
      </c>
      <c r="I16" s="135">
        <f t="shared" si="4"/>
        <v>64.41830061316838</v>
      </c>
      <c r="J16" s="134">
        <f t="shared" si="5"/>
        <v>141.05121461661184</v>
      </c>
    </row>
    <row r="17" spans="1:10" ht="15">
      <c r="A17" s="138" t="s">
        <v>9</v>
      </c>
      <c r="B17" s="74">
        <v>1429738140.0000002</v>
      </c>
      <c r="C17" s="75">
        <v>1176865753.0000007</v>
      </c>
      <c r="D17" s="76">
        <f t="shared" si="0"/>
        <v>2606603893.000001</v>
      </c>
      <c r="E17" s="77">
        <f t="shared" si="1"/>
        <v>0.5485061016902271</v>
      </c>
      <c r="F17" s="137">
        <f t="shared" si="2"/>
        <v>0.45149389830977293</v>
      </c>
      <c r="G17" s="167">
        <v>207136</v>
      </c>
      <c r="H17" s="136">
        <f t="shared" si="3"/>
        <v>77.02298192034073</v>
      </c>
      <c r="I17" s="135">
        <f t="shared" si="4"/>
        <v>64.74619513025687</v>
      </c>
      <c r="J17" s="134">
        <f t="shared" si="5"/>
        <v>141.7691770505976</v>
      </c>
    </row>
    <row r="18" spans="1:10" ht="15">
      <c r="A18" s="138" t="s">
        <v>7</v>
      </c>
      <c r="B18" s="74">
        <v>9715505267</v>
      </c>
      <c r="C18" s="75">
        <v>8239739044.000004</v>
      </c>
      <c r="D18" s="76">
        <f t="shared" si="0"/>
        <v>17955244311.000004</v>
      </c>
      <c r="E18" s="77">
        <f t="shared" si="1"/>
        <v>0.5410956876285969</v>
      </c>
      <c r="F18" s="137">
        <f t="shared" si="2"/>
        <v>0.45890431237140306</v>
      </c>
      <c r="G18" s="167">
        <v>218750</v>
      </c>
      <c r="H18" s="136">
        <f t="shared" si="3"/>
        <v>81.34161756080323</v>
      </c>
      <c r="I18" s="135">
        <f t="shared" si="4"/>
        <v>68.37647818217833</v>
      </c>
      <c r="J18" s="134">
        <f t="shared" si="5"/>
        <v>149.71809574298157</v>
      </c>
    </row>
    <row r="19" spans="1:10" ht="15">
      <c r="A19" s="138" t="s">
        <v>11</v>
      </c>
      <c r="B19" s="74">
        <v>2730976215.0000005</v>
      </c>
      <c r="C19" s="75">
        <v>2409018277</v>
      </c>
      <c r="D19" s="76">
        <f t="shared" si="0"/>
        <v>5139994492</v>
      </c>
      <c r="E19" s="77">
        <f t="shared" si="1"/>
        <v>0.5313188991253885</v>
      </c>
      <c r="F19" s="137">
        <f t="shared" si="2"/>
        <v>0.4686811008746116</v>
      </c>
      <c r="G19" s="167">
        <v>229245</v>
      </c>
      <c r="H19" s="136">
        <f t="shared" si="3"/>
        <v>85.24415596674896</v>
      </c>
      <c r="I19" s="135">
        <f t="shared" si="4"/>
        <v>71.656986243993</v>
      </c>
      <c r="J19" s="134">
        <f t="shared" si="5"/>
        <v>156.90114221074197</v>
      </c>
    </row>
    <row r="20" spans="1:10" ht="15">
      <c r="A20" s="133" t="s">
        <v>19</v>
      </c>
      <c r="B20" s="23">
        <v>936183721</v>
      </c>
      <c r="C20" s="24">
        <v>1374341174.000001</v>
      </c>
      <c r="D20" s="25">
        <f t="shared" si="0"/>
        <v>2310524895.000001</v>
      </c>
      <c r="E20" s="26">
        <f t="shared" si="1"/>
        <v>0.40518226963315174</v>
      </c>
      <c r="F20" s="132">
        <f t="shared" si="2"/>
        <v>0.5948177303668483</v>
      </c>
      <c r="G20" s="166">
        <v>190375</v>
      </c>
      <c r="H20" s="131">
        <f t="shared" si="3"/>
        <v>70.79044774005904</v>
      </c>
      <c r="I20" s="130">
        <f t="shared" si="4"/>
        <v>59.50707215511862</v>
      </c>
      <c r="J20" s="129">
        <f t="shared" si="5"/>
        <v>130.29751989517766</v>
      </c>
    </row>
    <row r="21" spans="1:10" ht="15.75" thickBot="1">
      <c r="A21" s="122" t="s">
        <v>61</v>
      </c>
      <c r="B21" s="128">
        <f>SUM(B7:B20)</f>
        <v>34080013534</v>
      </c>
      <c r="C21" s="127">
        <f>SUM(C7:C20)</f>
        <v>28647958717.000004</v>
      </c>
      <c r="D21" s="126">
        <f>SUM(D7:D20)</f>
        <v>62727972251</v>
      </c>
      <c r="E21" s="125">
        <f t="shared" si="1"/>
        <v>0.5432985048142809</v>
      </c>
      <c r="F21" s="124">
        <f t="shared" si="2"/>
        <v>0.4567014951857192</v>
      </c>
      <c r="G21" s="123"/>
      <c r="H21" s="122"/>
      <c r="I21" s="121"/>
      <c r="J21" s="120"/>
    </row>
    <row r="22" spans="1:6" s="103" customFormat="1" ht="17.25">
      <c r="A22" s="114" t="s">
        <v>52</v>
      </c>
      <c r="B22" s="114"/>
      <c r="C22" s="114"/>
      <c r="D22" s="114">
        <v>88.7</v>
      </c>
      <c r="E22" s="61"/>
      <c r="F22" s="61"/>
    </row>
    <row r="23" spans="1:4" s="103" customFormat="1" ht="15">
      <c r="A23" s="114" t="s">
        <v>40</v>
      </c>
      <c r="B23" s="114"/>
      <c r="C23" s="114"/>
      <c r="D23" s="119">
        <f>(D22*365.25)/1000</f>
        <v>32.397675</v>
      </c>
    </row>
    <row r="24" spans="1:5" s="103" customFormat="1" ht="17.25">
      <c r="A24" s="114" t="s">
        <v>101</v>
      </c>
      <c r="C24" s="118" t="s">
        <v>67</v>
      </c>
      <c r="D24" s="14" t="s">
        <v>77</v>
      </c>
      <c r="E24" s="14" t="s">
        <v>84</v>
      </c>
    </row>
    <row r="25" spans="3:9" s="103" customFormat="1" ht="15">
      <c r="C25" s="14">
        <v>0.029</v>
      </c>
      <c r="D25" s="14">
        <v>0.038</v>
      </c>
      <c r="E25" s="85">
        <v>0.038</v>
      </c>
      <c r="F25" s="117"/>
      <c r="G25" s="95"/>
      <c r="H25" s="64"/>
      <c r="I25" s="64"/>
    </row>
    <row r="26" spans="1:7" s="103" customFormat="1" ht="17.25">
      <c r="A26" s="114" t="s">
        <v>100</v>
      </c>
      <c r="C26" s="114"/>
      <c r="D26" s="116">
        <f>(1+C25)*(1+D25)*(1+E25)</f>
        <v>1.108689876</v>
      </c>
      <c r="E26" s="115"/>
      <c r="G26" s="96"/>
    </row>
    <row r="27" spans="1:7" s="103" customFormat="1" ht="15">
      <c r="A27" s="114" t="s">
        <v>41</v>
      </c>
      <c r="C27" s="114"/>
      <c r="D27" s="67">
        <v>0.1</v>
      </c>
      <c r="G27" s="94"/>
    </row>
    <row r="28" spans="1:4" s="103" customFormat="1" ht="15">
      <c r="A28" s="114" t="s">
        <v>42</v>
      </c>
      <c r="C28" s="114"/>
      <c r="D28" s="67">
        <v>0.02</v>
      </c>
    </row>
    <row r="29" spans="2:3" s="103" customFormat="1" ht="15">
      <c r="B29" s="64"/>
      <c r="C29" s="64"/>
    </row>
    <row r="30" s="114" customFormat="1" ht="15">
      <c r="A30" s="113" t="s">
        <v>76</v>
      </c>
    </row>
    <row r="31" s="114" customFormat="1" ht="15">
      <c r="A31" s="93" t="s">
        <v>82</v>
      </c>
    </row>
    <row r="32" spans="1:8" s="114" customFormat="1" ht="42" customHeight="1">
      <c r="A32" s="194" t="s">
        <v>97</v>
      </c>
      <c r="B32" s="194"/>
      <c r="C32" s="194"/>
      <c r="D32" s="194"/>
      <c r="E32" s="194"/>
      <c r="F32" s="194"/>
      <c r="G32" s="194"/>
      <c r="H32" s="194"/>
    </row>
    <row r="33" s="114" customFormat="1" ht="15">
      <c r="A33" s="93" t="s">
        <v>85</v>
      </c>
    </row>
    <row r="34" s="114" customFormat="1" ht="15">
      <c r="A34" s="113" t="s">
        <v>99</v>
      </c>
    </row>
    <row r="35" s="114" customFormat="1" ht="15">
      <c r="A35" s="113" t="s">
        <v>98</v>
      </c>
    </row>
    <row r="36" s="103" customFormat="1" ht="15">
      <c r="A36" s="113" t="s">
        <v>59</v>
      </c>
    </row>
    <row r="37" s="103" customFormat="1" ht="15"/>
    <row r="38" s="103" customFormat="1" ht="15"/>
  </sheetData>
  <sheetProtection password="E100" sheet="1"/>
  <mergeCells count="4">
    <mergeCell ref="A2:J2"/>
    <mergeCell ref="A3:J3"/>
    <mergeCell ref="H4:J4"/>
    <mergeCell ref="A32:H32"/>
  </mergeCells>
  <hyperlinks>
    <hyperlink ref="A31" r:id="rId1" display="https://www.czso.cz/csu/czso/prijmy-a-zivotni-podminky-domacnosti-cdknb922a5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70" zoomScaleNormal="70" zoomScalePageLayoutView="0" workbookViewId="0" topLeftCell="A1">
      <selection activeCell="I37" sqref="I37"/>
    </sheetView>
  </sheetViews>
  <sheetFormatPr defaultColWidth="0" defaultRowHeight="15" zeroHeight="1"/>
  <cols>
    <col min="1" max="1" width="19.7109375" style="0" bestFit="1" customWidth="1"/>
    <col min="2" max="2" width="18.7109375" style="0" customWidth="1"/>
    <col min="3" max="4" width="18.7109375" style="0" bestFit="1" customWidth="1"/>
    <col min="5" max="6" width="11.28125" style="0" customWidth="1"/>
    <col min="7" max="7" width="21.28125" style="0" bestFit="1" customWidth="1"/>
    <col min="8" max="9" width="15.7109375" style="0" bestFit="1" customWidth="1"/>
    <col min="10" max="10" width="21.7109375" style="0" customWidth="1"/>
    <col min="11" max="11" width="20.7109375" style="8" hidden="1" customWidth="1"/>
    <col min="12" max="16384" width="0" style="10" hidden="1" customWidth="1"/>
  </cols>
  <sheetData>
    <row r="1" spans="1:10" ht="15.75">
      <c r="A1" s="86" t="s">
        <v>92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42" customHeight="1">
      <c r="A2" s="188" t="s">
        <v>73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0" ht="15.75" thickBot="1">
      <c r="A3" s="187" t="s">
        <v>72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0" ht="15.75" thickBot="1">
      <c r="A4" s="170" t="s">
        <v>93</v>
      </c>
      <c r="B4" s="171"/>
      <c r="C4" s="30"/>
      <c r="D4" s="30"/>
      <c r="E4" s="30"/>
      <c r="F4" s="30"/>
      <c r="G4" s="31"/>
      <c r="H4" s="184" t="s">
        <v>58</v>
      </c>
      <c r="I4" s="185"/>
      <c r="J4" s="186"/>
    </row>
    <row r="5" spans="1:11" s="11" customFormat="1" ht="68.25" customHeight="1">
      <c r="A5" s="32" t="s">
        <v>0</v>
      </c>
      <c r="B5" s="33" t="s">
        <v>45</v>
      </c>
      <c r="C5" s="35" t="s">
        <v>43</v>
      </c>
      <c r="D5" s="36" t="s">
        <v>44</v>
      </c>
      <c r="E5" s="172" t="s">
        <v>54</v>
      </c>
      <c r="F5" s="173" t="s">
        <v>55</v>
      </c>
      <c r="G5" s="37" t="s">
        <v>95</v>
      </c>
      <c r="H5" s="38" t="s">
        <v>56</v>
      </c>
      <c r="I5" s="39" t="s">
        <v>57</v>
      </c>
      <c r="J5" s="97" t="s">
        <v>62</v>
      </c>
      <c r="K5" s="97" t="s">
        <v>94</v>
      </c>
    </row>
    <row r="6" spans="1:11" s="12" customFormat="1" ht="15.75" customHeight="1" thickBot="1">
      <c r="A6" s="41"/>
      <c r="B6" s="42" t="s">
        <v>47</v>
      </c>
      <c r="C6" s="43" t="s">
        <v>47</v>
      </c>
      <c r="D6" s="44" t="s">
        <v>47</v>
      </c>
      <c r="E6" s="45" t="s">
        <v>46</v>
      </c>
      <c r="F6" s="46" t="s">
        <v>46</v>
      </c>
      <c r="G6" s="47" t="s">
        <v>48</v>
      </c>
      <c r="H6" s="48" t="s">
        <v>53</v>
      </c>
      <c r="I6" s="49" t="s">
        <v>53</v>
      </c>
      <c r="J6" s="98" t="s">
        <v>53</v>
      </c>
      <c r="K6" s="98" t="s">
        <v>53</v>
      </c>
    </row>
    <row r="7" spans="1:11" ht="15">
      <c r="A7" s="15" t="s">
        <v>6</v>
      </c>
      <c r="B7" s="16">
        <v>3617959811</v>
      </c>
      <c r="C7" s="17">
        <v>3762548008</v>
      </c>
      <c r="D7" s="18">
        <f aca="true" t="shared" si="0" ref="D7:D20">B7+C7</f>
        <v>7380507819</v>
      </c>
      <c r="E7" s="174">
        <f aca="true" t="shared" si="1" ref="E7:E21">(B7/D7)</f>
        <v>0.4902047257081837</v>
      </c>
      <c r="F7" s="175">
        <f aca="true" t="shared" si="2" ref="F7:F21">(C7/D7)</f>
        <v>0.5097952742918164</v>
      </c>
      <c r="G7" s="104">
        <v>323030.14</v>
      </c>
      <c r="H7" s="87">
        <f aca="true" t="shared" si="3" ref="H7:H20">($D$28*$E$21*((G7*$D$26)/$D$23))</f>
        <v>127.01770866831745</v>
      </c>
      <c r="I7" s="88">
        <f aca="true" t="shared" si="4" ref="I7:I20">($D$28*$F$21*((G7*$D$26)/$D$23))</f>
        <v>108.45304363300316</v>
      </c>
      <c r="J7" s="99">
        <f aca="true" t="shared" si="5" ref="J7:J20">H7+I7</f>
        <v>235.4707523013206</v>
      </c>
      <c r="K7" s="112">
        <f aca="true" t="shared" si="6" ref="K7:K20">$D$28*(G7*$D$26)/$D$23</f>
        <v>235.4707523013206</v>
      </c>
    </row>
    <row r="8" spans="1:11" s="8" customFormat="1" ht="15">
      <c r="A8" s="73" t="s">
        <v>8</v>
      </c>
      <c r="B8" s="74">
        <v>1136145160.9999993</v>
      </c>
      <c r="C8" s="75">
        <v>1148786260.9999998</v>
      </c>
      <c r="D8" s="76">
        <f t="shared" si="0"/>
        <v>2284931421.999999</v>
      </c>
      <c r="E8" s="176">
        <f t="shared" si="1"/>
        <v>0.49723381194763916</v>
      </c>
      <c r="F8" s="177">
        <f t="shared" si="2"/>
        <v>0.5027661880523608</v>
      </c>
      <c r="G8" s="105">
        <v>217950.524</v>
      </c>
      <c r="H8" s="89">
        <f t="shared" si="3"/>
        <v>85.69966926782476</v>
      </c>
      <c r="I8" s="90">
        <f t="shared" si="4"/>
        <v>73.17396973919493</v>
      </c>
      <c r="J8" s="100">
        <f t="shared" si="5"/>
        <v>158.87363900701968</v>
      </c>
      <c r="K8" s="112">
        <f t="shared" si="6"/>
        <v>158.87363900701968</v>
      </c>
    </row>
    <row r="9" spans="1:11" s="8" customFormat="1" ht="15">
      <c r="A9" s="73" t="s">
        <v>16</v>
      </c>
      <c r="B9" s="74">
        <v>2641037703.9999995</v>
      </c>
      <c r="C9" s="75">
        <v>2777960374.0000005</v>
      </c>
      <c r="D9" s="76">
        <f t="shared" si="0"/>
        <v>5418998078</v>
      </c>
      <c r="E9" s="176">
        <f t="shared" si="1"/>
        <v>0.48736642198159486</v>
      </c>
      <c r="F9" s="177">
        <f t="shared" si="2"/>
        <v>0.5126335780184051</v>
      </c>
      <c r="G9" s="105">
        <v>235728.315</v>
      </c>
      <c r="H9" s="89">
        <f t="shared" si="3"/>
        <v>92.69002093595157</v>
      </c>
      <c r="I9" s="90">
        <f t="shared" si="4"/>
        <v>79.14262499539304</v>
      </c>
      <c r="J9" s="100">
        <f t="shared" si="5"/>
        <v>171.8326459313446</v>
      </c>
      <c r="K9" s="112">
        <f t="shared" si="6"/>
        <v>171.83264593134462</v>
      </c>
    </row>
    <row r="10" spans="1:11" s="8" customFormat="1" ht="15">
      <c r="A10" s="73" t="s">
        <v>10</v>
      </c>
      <c r="B10" s="74">
        <v>907762694</v>
      </c>
      <c r="C10" s="75">
        <v>682485425</v>
      </c>
      <c r="D10" s="76">
        <f t="shared" si="0"/>
        <v>1590248119</v>
      </c>
      <c r="E10" s="176">
        <f t="shared" si="1"/>
        <v>0.5708308553578613</v>
      </c>
      <c r="F10" s="177">
        <f t="shared" si="2"/>
        <v>0.4291691446421387</v>
      </c>
      <c r="G10" s="105">
        <v>234405.957</v>
      </c>
      <c r="H10" s="89">
        <f t="shared" si="3"/>
        <v>92.17006052854431</v>
      </c>
      <c r="I10" s="90">
        <f t="shared" si="4"/>
        <v>78.698661005307</v>
      </c>
      <c r="J10" s="100">
        <f t="shared" si="5"/>
        <v>170.86872153385133</v>
      </c>
      <c r="K10" s="112">
        <f t="shared" si="6"/>
        <v>170.86872153385136</v>
      </c>
    </row>
    <row r="11" spans="1:11" s="8" customFormat="1" ht="15">
      <c r="A11" s="73" t="s">
        <v>15</v>
      </c>
      <c r="B11" s="74">
        <v>1090721214.0000005</v>
      </c>
      <c r="C11" s="75">
        <v>853007849.0000005</v>
      </c>
      <c r="D11" s="76">
        <f t="shared" si="0"/>
        <v>1943729063.000001</v>
      </c>
      <c r="E11" s="176">
        <f t="shared" si="1"/>
        <v>0.5611487911368437</v>
      </c>
      <c r="F11" s="177">
        <f t="shared" si="2"/>
        <v>0.43885120886315626</v>
      </c>
      <c r="G11" s="105">
        <v>228958.139</v>
      </c>
      <c r="H11" s="89">
        <f t="shared" si="3"/>
        <v>90.0279404167739</v>
      </c>
      <c r="I11" s="90">
        <f t="shared" si="4"/>
        <v>76.86962906649579</v>
      </c>
      <c r="J11" s="100">
        <f t="shared" si="5"/>
        <v>166.8975694832697</v>
      </c>
      <c r="K11" s="112">
        <f t="shared" si="6"/>
        <v>166.89756948326968</v>
      </c>
    </row>
    <row r="12" spans="1:11" s="8" customFormat="1" ht="15">
      <c r="A12" s="73" t="s">
        <v>13</v>
      </c>
      <c r="B12" s="74">
        <v>1045099238.9999999</v>
      </c>
      <c r="C12" s="75">
        <v>1089720584.9999998</v>
      </c>
      <c r="D12" s="76">
        <f t="shared" si="0"/>
        <v>2134819823.9999995</v>
      </c>
      <c r="E12" s="176">
        <f t="shared" si="1"/>
        <v>0.4895491541022902</v>
      </c>
      <c r="F12" s="177">
        <f t="shared" si="2"/>
        <v>0.5104508458977098</v>
      </c>
      <c r="G12" s="105">
        <v>233940.227</v>
      </c>
      <c r="H12" s="89">
        <f t="shared" si="3"/>
        <v>91.98693223761117</v>
      </c>
      <c r="I12" s="90">
        <f t="shared" si="4"/>
        <v>78.5422983946503</v>
      </c>
      <c r="J12" s="100">
        <f t="shared" si="5"/>
        <v>170.5292306322615</v>
      </c>
      <c r="K12" s="112">
        <f t="shared" si="6"/>
        <v>170.5292306322615</v>
      </c>
    </row>
    <row r="13" spans="1:11" s="8" customFormat="1" ht="15">
      <c r="A13" s="73" t="s">
        <v>12</v>
      </c>
      <c r="B13" s="74">
        <v>2866275524</v>
      </c>
      <c r="C13" s="75">
        <v>2366474622</v>
      </c>
      <c r="D13" s="76">
        <f t="shared" si="0"/>
        <v>5232750146</v>
      </c>
      <c r="E13" s="176">
        <f t="shared" si="1"/>
        <v>0.5477570004352353</v>
      </c>
      <c r="F13" s="177">
        <f t="shared" si="2"/>
        <v>0.4522429995647646</v>
      </c>
      <c r="G13" s="105">
        <v>227733.512</v>
      </c>
      <c r="H13" s="89">
        <f t="shared" si="3"/>
        <v>89.54640852159731</v>
      </c>
      <c r="I13" s="90">
        <f t="shared" si="4"/>
        <v>76.45847695089086</v>
      </c>
      <c r="J13" s="100">
        <f t="shared" si="5"/>
        <v>166.00488547248818</v>
      </c>
      <c r="K13" s="112">
        <f t="shared" si="6"/>
        <v>166.00488547248816</v>
      </c>
    </row>
    <row r="14" spans="1:11" s="8" customFormat="1" ht="15">
      <c r="A14" s="73" t="s">
        <v>18</v>
      </c>
      <c r="B14" s="74">
        <v>2185772789</v>
      </c>
      <c r="C14" s="75">
        <v>1714267928.9999995</v>
      </c>
      <c r="D14" s="76">
        <f>B14+C14</f>
        <v>3900040717.9999995</v>
      </c>
      <c r="E14" s="176">
        <f t="shared" si="1"/>
        <v>0.5604487099101103</v>
      </c>
      <c r="F14" s="177">
        <f t="shared" si="2"/>
        <v>0.4395512900898897</v>
      </c>
      <c r="G14" s="105">
        <v>222848.787</v>
      </c>
      <c r="H14" s="89">
        <f t="shared" si="3"/>
        <v>87.6257005128188</v>
      </c>
      <c r="I14" s="90">
        <f t="shared" si="4"/>
        <v>74.81849594614555</v>
      </c>
      <c r="J14" s="100">
        <f t="shared" si="5"/>
        <v>162.44419645896434</v>
      </c>
      <c r="K14" s="112">
        <f t="shared" si="6"/>
        <v>162.44419645896434</v>
      </c>
    </row>
    <row r="15" spans="1:11" s="8" customFormat="1" ht="15">
      <c r="A15" s="73" t="s">
        <v>17</v>
      </c>
      <c r="B15" s="74">
        <v>2507665648</v>
      </c>
      <c r="C15" s="75">
        <v>1297311593.9999995</v>
      </c>
      <c r="D15" s="76">
        <f t="shared" si="0"/>
        <v>3804977241.9999995</v>
      </c>
      <c r="E15" s="176">
        <f t="shared" si="1"/>
        <v>0.6590487901793344</v>
      </c>
      <c r="F15" s="177">
        <f t="shared" si="2"/>
        <v>0.3409512098206656</v>
      </c>
      <c r="G15" s="105">
        <v>219426.388</v>
      </c>
      <c r="H15" s="89">
        <f t="shared" si="3"/>
        <v>86.2799893072677</v>
      </c>
      <c r="I15" s="90">
        <f t="shared" si="4"/>
        <v>73.66947131309877</v>
      </c>
      <c r="J15" s="100">
        <f t="shared" si="5"/>
        <v>159.94946062036647</v>
      </c>
      <c r="K15" s="112">
        <f t="shared" si="6"/>
        <v>159.94946062036647</v>
      </c>
    </row>
    <row r="16" spans="1:11" s="8" customFormat="1" ht="15">
      <c r="A16" s="73" t="s">
        <v>14</v>
      </c>
      <c r="B16" s="74">
        <v>2371306174.999999</v>
      </c>
      <c r="C16" s="75">
        <v>991652091.9999996</v>
      </c>
      <c r="D16" s="76">
        <f t="shared" si="0"/>
        <v>3362958266.9999986</v>
      </c>
      <c r="E16" s="176">
        <f t="shared" si="1"/>
        <v>0.7051250674946303</v>
      </c>
      <c r="F16" s="177">
        <f t="shared" si="2"/>
        <v>0.2948749325053697</v>
      </c>
      <c r="G16" s="105">
        <v>235119.737</v>
      </c>
      <c r="H16" s="89">
        <f t="shared" si="3"/>
        <v>92.45072381307027</v>
      </c>
      <c r="I16" s="90">
        <f t="shared" si="4"/>
        <v>78.93830308169147</v>
      </c>
      <c r="J16" s="100">
        <f t="shared" si="5"/>
        <v>171.38902689476174</v>
      </c>
      <c r="K16" s="112">
        <f t="shared" si="6"/>
        <v>171.3890268947617</v>
      </c>
    </row>
    <row r="17" spans="1:11" ht="15">
      <c r="A17" s="73" t="s">
        <v>9</v>
      </c>
      <c r="B17" s="74">
        <v>1488881382.0000005</v>
      </c>
      <c r="C17" s="75">
        <v>1257603005</v>
      </c>
      <c r="D17" s="76">
        <f t="shared" si="0"/>
        <v>2746484387.0000005</v>
      </c>
      <c r="E17" s="176">
        <f t="shared" si="1"/>
        <v>0.5421044405157946</v>
      </c>
      <c r="F17" s="177">
        <f t="shared" si="2"/>
        <v>0.45789555948420535</v>
      </c>
      <c r="G17" s="105">
        <v>229994.338</v>
      </c>
      <c r="H17" s="89">
        <f t="shared" si="3"/>
        <v>90.43538110544895</v>
      </c>
      <c r="I17" s="90">
        <f t="shared" si="4"/>
        <v>77.21751900444235</v>
      </c>
      <c r="J17" s="100">
        <f t="shared" si="5"/>
        <v>167.6529001098913</v>
      </c>
      <c r="K17" s="112">
        <f t="shared" si="6"/>
        <v>167.6529001098913</v>
      </c>
    </row>
    <row r="18" spans="1:11" ht="15">
      <c r="A18" s="73" t="s">
        <v>7</v>
      </c>
      <c r="B18" s="74">
        <v>10400219489.999996</v>
      </c>
      <c r="C18" s="75">
        <v>9172955806.999987</v>
      </c>
      <c r="D18" s="76">
        <f t="shared" si="0"/>
        <v>19573175296.999985</v>
      </c>
      <c r="E18" s="176">
        <f t="shared" si="1"/>
        <v>0.5313506537487587</v>
      </c>
      <c r="F18" s="177">
        <f t="shared" si="2"/>
        <v>0.4686493462512412</v>
      </c>
      <c r="G18" s="105">
        <v>238993.656</v>
      </c>
      <c r="H18" s="89">
        <f t="shared" si="3"/>
        <v>93.97397583824245</v>
      </c>
      <c r="I18" s="90">
        <f t="shared" si="4"/>
        <v>80.23891950818876</v>
      </c>
      <c r="J18" s="100">
        <f t="shared" si="5"/>
        <v>174.2128953464312</v>
      </c>
      <c r="K18" s="112">
        <f t="shared" si="6"/>
        <v>174.2128953464312</v>
      </c>
    </row>
    <row r="19" spans="1:11" ht="15">
      <c r="A19" s="73" t="s">
        <v>11</v>
      </c>
      <c r="B19" s="74">
        <v>3021322559</v>
      </c>
      <c r="C19" s="75">
        <v>2608520710</v>
      </c>
      <c r="D19" s="76">
        <f t="shared" si="0"/>
        <v>5629843269</v>
      </c>
      <c r="E19" s="176">
        <f t="shared" si="1"/>
        <v>0.5366619308279006</v>
      </c>
      <c r="F19" s="177">
        <f t="shared" si="2"/>
        <v>0.46333806917209935</v>
      </c>
      <c r="G19" s="105">
        <v>238353.927</v>
      </c>
      <c r="H19" s="89">
        <f t="shared" si="3"/>
        <v>93.72242992445041</v>
      </c>
      <c r="I19" s="90">
        <f t="shared" si="4"/>
        <v>80.02413906339716</v>
      </c>
      <c r="J19" s="100">
        <f t="shared" si="5"/>
        <v>173.74656898784758</v>
      </c>
      <c r="K19" s="112">
        <f t="shared" si="6"/>
        <v>173.74656898784755</v>
      </c>
    </row>
    <row r="20" spans="1:11" ht="15">
      <c r="A20" s="22" t="s">
        <v>19</v>
      </c>
      <c r="B20" s="23">
        <v>1197842525.0000005</v>
      </c>
      <c r="C20" s="24">
        <v>1423161295.0000007</v>
      </c>
      <c r="D20" s="25">
        <f t="shared" si="0"/>
        <v>2621003820.000001</v>
      </c>
      <c r="E20" s="178">
        <f t="shared" si="1"/>
        <v>0.4570167032415848</v>
      </c>
      <c r="F20" s="179">
        <f t="shared" si="2"/>
        <v>0.5429832967584153</v>
      </c>
      <c r="G20" s="106">
        <v>217992.189</v>
      </c>
      <c r="H20" s="91">
        <f t="shared" si="3"/>
        <v>85.71605223701664</v>
      </c>
      <c r="I20" s="92">
        <f t="shared" si="4"/>
        <v>73.1879582049863</v>
      </c>
      <c r="J20" s="101">
        <f t="shared" si="5"/>
        <v>158.90401044200294</v>
      </c>
      <c r="K20" s="112">
        <f t="shared" si="6"/>
        <v>158.90401044200294</v>
      </c>
    </row>
    <row r="21" spans="1:11" ht="15.75" thickBot="1">
      <c r="A21" s="51" t="s">
        <v>61</v>
      </c>
      <c r="B21" s="108">
        <f>SUM(B7:B20)</f>
        <v>36478011915</v>
      </c>
      <c r="C21" s="109">
        <f>SUM(C7:C20)</f>
        <v>31146455555.999985</v>
      </c>
      <c r="D21" s="110">
        <f>SUM(D7:D20)</f>
        <v>67624467470.999985</v>
      </c>
      <c r="E21" s="180">
        <f t="shared" si="1"/>
        <v>0.5394203204726632</v>
      </c>
      <c r="F21" s="181">
        <f t="shared" si="2"/>
        <v>0.4605796795273368</v>
      </c>
      <c r="G21" s="111"/>
      <c r="H21" s="182"/>
      <c r="I21" s="183"/>
      <c r="J21" s="59"/>
      <c r="K21" s="107"/>
    </row>
    <row r="22" spans="1:10" s="8" customFormat="1" ht="17.25">
      <c r="A22" s="60" t="s">
        <v>52</v>
      </c>
      <c r="B22" s="60"/>
      <c r="C22" s="60"/>
      <c r="D22" s="60">
        <v>88.7</v>
      </c>
      <c r="E22" s="61"/>
      <c r="F22" s="61"/>
      <c r="H22" s="62"/>
      <c r="I22" s="62"/>
      <c r="J22" s="62"/>
    </row>
    <row r="23" spans="1:10" s="8" customFormat="1" ht="14.25" customHeight="1">
      <c r="A23" s="60" t="s">
        <v>40</v>
      </c>
      <c r="B23" s="60"/>
      <c r="C23" s="60"/>
      <c r="D23" s="63">
        <f>(D22*365.25)/1000</f>
        <v>32.397675</v>
      </c>
      <c r="E23" s="62"/>
      <c r="F23" s="62"/>
      <c r="H23" s="62"/>
      <c r="I23" s="62"/>
      <c r="J23" s="62"/>
    </row>
    <row r="24" spans="1:10" s="8" customFormat="1" ht="17.25">
      <c r="A24" s="60" t="s">
        <v>87</v>
      </c>
      <c r="B24" s="62"/>
      <c r="C24" s="84" t="s">
        <v>77</v>
      </c>
      <c r="D24" s="14" t="s">
        <v>84</v>
      </c>
      <c r="E24" s="14" t="s">
        <v>86</v>
      </c>
      <c r="H24" s="62"/>
      <c r="I24" s="62"/>
      <c r="J24" s="62"/>
    </row>
    <row r="25" spans="1:10" s="8" customFormat="1" ht="15">
      <c r="A25" s="62"/>
      <c r="B25" s="62"/>
      <c r="C25" s="14">
        <v>0.038</v>
      </c>
      <c r="D25" s="14">
        <v>0.112</v>
      </c>
      <c r="E25" s="85">
        <v>0.023</v>
      </c>
      <c r="F25" s="102"/>
      <c r="G25" s="95"/>
      <c r="H25" s="64"/>
      <c r="I25" s="64"/>
      <c r="J25" s="62"/>
    </row>
    <row r="26" spans="1:10" s="8" customFormat="1" ht="17.25">
      <c r="A26" s="60" t="s">
        <v>88</v>
      </c>
      <c r="B26" s="62"/>
      <c r="C26" s="60"/>
      <c r="D26" s="65">
        <f>(1+C25)*(1+D25)*(1+E25)</f>
        <v>1.180803888</v>
      </c>
      <c r="E26" s="66"/>
      <c r="F26" s="62"/>
      <c r="G26" s="96"/>
      <c r="H26" s="62"/>
      <c r="I26" s="62"/>
      <c r="J26" s="62"/>
    </row>
    <row r="27" spans="1:10" s="8" customFormat="1" ht="15">
      <c r="A27" s="60" t="s">
        <v>41</v>
      </c>
      <c r="B27" s="62"/>
      <c r="C27" s="60"/>
      <c r="D27" s="67">
        <v>0.12</v>
      </c>
      <c r="E27" s="62"/>
      <c r="F27" s="62"/>
      <c r="G27" s="94"/>
      <c r="H27" s="62"/>
      <c r="I27" s="62"/>
      <c r="J27" s="62"/>
    </row>
    <row r="28" spans="1:10" s="8" customFormat="1" ht="15">
      <c r="A28" s="60" t="s">
        <v>42</v>
      </c>
      <c r="B28" s="62"/>
      <c r="C28" s="60"/>
      <c r="D28" s="67">
        <v>0.02</v>
      </c>
      <c r="E28" s="62"/>
      <c r="F28" s="62"/>
      <c r="H28" s="62"/>
      <c r="I28" s="62"/>
      <c r="J28" s="62"/>
    </row>
    <row r="29" spans="1:10" s="8" customFormat="1" ht="15">
      <c r="A29" s="62"/>
      <c r="B29" s="64"/>
      <c r="C29" s="64"/>
      <c r="D29" s="62"/>
      <c r="E29" s="62"/>
      <c r="F29" s="62"/>
      <c r="H29" s="62"/>
      <c r="I29" s="62"/>
      <c r="J29" s="62"/>
    </row>
    <row r="30" spans="1:10" s="9" customFormat="1" ht="15">
      <c r="A30" s="68" t="s">
        <v>89</v>
      </c>
      <c r="B30" s="60"/>
      <c r="C30" s="60"/>
      <c r="D30" s="60"/>
      <c r="E30" s="60"/>
      <c r="F30" s="60"/>
      <c r="G30" s="60"/>
      <c r="H30" s="60"/>
      <c r="I30" s="60"/>
      <c r="J30" s="60"/>
    </row>
    <row r="31" spans="1:10" s="9" customFormat="1" ht="15">
      <c r="A31" s="93" t="s">
        <v>82</v>
      </c>
      <c r="B31" s="60"/>
      <c r="C31" s="60"/>
      <c r="D31" s="60"/>
      <c r="E31" s="60"/>
      <c r="F31" s="60"/>
      <c r="G31" s="60"/>
      <c r="H31" s="60"/>
      <c r="I31" s="60"/>
      <c r="J31" s="60"/>
    </row>
    <row r="32" spans="1:10" s="9" customFormat="1" ht="42" customHeight="1">
      <c r="A32" s="195" t="s">
        <v>104</v>
      </c>
      <c r="B32" s="195"/>
      <c r="C32" s="195"/>
      <c r="D32" s="195"/>
      <c r="E32" s="195"/>
      <c r="F32" s="195"/>
      <c r="G32" s="195"/>
      <c r="H32" s="195"/>
      <c r="I32" s="60"/>
      <c r="J32" s="60"/>
    </row>
    <row r="33" spans="1:10" s="9" customFormat="1" ht="15">
      <c r="A33" s="93" t="s">
        <v>105</v>
      </c>
      <c r="B33" s="60"/>
      <c r="C33" s="60"/>
      <c r="D33" s="60"/>
      <c r="E33" s="60"/>
      <c r="F33" s="60"/>
      <c r="G33" s="60"/>
      <c r="H33" s="60"/>
      <c r="I33" s="60"/>
      <c r="J33" s="60"/>
    </row>
    <row r="34" spans="1:10" s="9" customFormat="1" ht="15">
      <c r="A34" s="70" t="s">
        <v>90</v>
      </c>
      <c r="B34" s="60"/>
      <c r="C34" s="60"/>
      <c r="D34" s="60"/>
      <c r="E34" s="60"/>
      <c r="F34" s="60"/>
      <c r="G34" s="60"/>
      <c r="H34" s="60"/>
      <c r="I34" s="60"/>
      <c r="J34" s="60"/>
    </row>
    <row r="35" spans="1:10" s="9" customFormat="1" ht="15">
      <c r="A35" s="70" t="s">
        <v>91</v>
      </c>
      <c r="B35" s="60"/>
      <c r="C35" s="60"/>
      <c r="D35" s="60"/>
      <c r="E35" s="60"/>
      <c r="F35" s="60"/>
      <c r="G35" s="60"/>
      <c r="H35" s="60"/>
      <c r="I35" s="60"/>
      <c r="J35" s="60"/>
    </row>
    <row r="36" spans="1:10" s="8" customFormat="1" ht="15">
      <c r="A36" s="70" t="s">
        <v>59</v>
      </c>
      <c r="B36" s="62"/>
      <c r="C36" s="62"/>
      <c r="D36" s="62"/>
      <c r="E36" s="62"/>
      <c r="F36" s="62"/>
      <c r="G36" s="62"/>
      <c r="H36" s="62"/>
      <c r="I36" s="62"/>
      <c r="J36" s="62"/>
    </row>
    <row r="37" spans="1:10" s="8" customFormat="1" ht="15">
      <c r="A37" s="62"/>
      <c r="B37" s="62"/>
      <c r="C37" s="62"/>
      <c r="D37" s="62"/>
      <c r="E37" s="62"/>
      <c r="F37" s="62"/>
      <c r="G37" s="62"/>
      <c r="H37" s="62"/>
      <c r="I37" s="62"/>
      <c r="J37" s="62"/>
    </row>
    <row r="38" spans="1:10" s="8" customFormat="1" ht="15">
      <c r="A38" s="103"/>
      <c r="B38" s="103"/>
      <c r="C38" s="103"/>
      <c r="D38" s="103"/>
      <c r="E38" s="103"/>
      <c r="F38" s="103"/>
      <c r="G38" s="103"/>
      <c r="H38" s="103"/>
      <c r="I38" s="103"/>
      <c r="J38" s="103"/>
    </row>
  </sheetData>
  <sheetProtection password="8101" sheet="1"/>
  <mergeCells count="4">
    <mergeCell ref="A2:J2"/>
    <mergeCell ref="A3:J3"/>
    <mergeCell ref="H4:J4"/>
    <mergeCell ref="A32:H32"/>
  </mergeCells>
  <hyperlinks>
    <hyperlink ref="A31" r:id="rId1" display="https://www.czso.cz/csu/czso/prijmy-a-zivotni-podminky-domacnosti-cdknb922a5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9.7109375" style="0" bestFit="1" customWidth="1"/>
    <col min="2" max="2" width="16.28125" style="0" bestFit="1" customWidth="1"/>
    <col min="3" max="3" width="14.7109375" style="0" bestFit="1" customWidth="1"/>
    <col min="4" max="4" width="16.421875" style="0" bestFit="1" customWidth="1"/>
    <col min="5" max="5" width="14.7109375" style="0" bestFit="1" customWidth="1"/>
    <col min="6" max="6" width="13.00390625" style="0" customWidth="1"/>
  </cols>
  <sheetData>
    <row r="1" spans="1:6" s="5" customFormat="1" ht="62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 t="s">
        <v>6</v>
      </c>
      <c r="B2" s="2">
        <v>2831521486</v>
      </c>
      <c r="C2" s="2">
        <v>98136685</v>
      </c>
      <c r="D2" s="3">
        <v>28.8528340446796</v>
      </c>
      <c r="E2" s="2">
        <v>327435920</v>
      </c>
      <c r="F2" s="4">
        <v>32.1893632946742</v>
      </c>
    </row>
    <row r="3" spans="1:6" ht="15">
      <c r="A3" t="s">
        <v>7</v>
      </c>
      <c r="B3" s="2">
        <v>6415418163</v>
      </c>
      <c r="C3" s="2">
        <v>202011941</v>
      </c>
      <c r="D3" s="3">
        <v>31.7576185409753</v>
      </c>
      <c r="E3" s="2">
        <v>643826298</v>
      </c>
      <c r="F3" s="4">
        <v>34.9446890419215</v>
      </c>
    </row>
    <row r="4" spans="1:6" ht="15">
      <c r="A4" t="s">
        <v>8</v>
      </c>
      <c r="B4" s="2">
        <v>1093871183</v>
      </c>
      <c r="C4" s="2">
        <v>38870596</v>
      </c>
      <c r="D4" s="3">
        <v>28.1413535053592</v>
      </c>
      <c r="E4" s="2">
        <v>76372085</v>
      </c>
      <c r="F4" s="4">
        <v>30.1061313286784</v>
      </c>
    </row>
    <row r="5" spans="1:6" ht="15">
      <c r="A5" t="s">
        <v>9</v>
      </c>
      <c r="B5" s="2">
        <v>3753523271</v>
      </c>
      <c r="C5" s="2">
        <v>129611084</v>
      </c>
      <c r="D5" s="3">
        <v>28.9598941322025</v>
      </c>
      <c r="E5" s="2">
        <v>424414566</v>
      </c>
      <c r="F5" s="4">
        <v>32.2344178295739</v>
      </c>
    </row>
    <row r="6" spans="1:6" ht="15">
      <c r="A6" t="s">
        <v>10</v>
      </c>
      <c r="B6" s="2">
        <v>419008289</v>
      </c>
      <c r="C6" s="2">
        <v>14308376</v>
      </c>
      <c r="D6" s="3">
        <v>29.2841262348711</v>
      </c>
      <c r="E6" s="2">
        <v>38749624</v>
      </c>
      <c r="F6" s="4">
        <v>31.9923038785114</v>
      </c>
    </row>
    <row r="7" spans="1:6" ht="15">
      <c r="A7" t="s">
        <v>11</v>
      </c>
      <c r="B7" s="2">
        <v>2187411343</v>
      </c>
      <c r="C7" s="2">
        <v>61444172</v>
      </c>
      <c r="D7" s="3">
        <v>35.5999807923199</v>
      </c>
      <c r="E7" s="2">
        <v>221381626</v>
      </c>
      <c r="F7" s="4">
        <v>39.2029527064015</v>
      </c>
    </row>
    <row r="8" spans="1:6" ht="15">
      <c r="A8" t="s">
        <v>12</v>
      </c>
      <c r="B8" s="2">
        <v>1853941513</v>
      </c>
      <c r="C8" s="2">
        <v>48693522</v>
      </c>
      <c r="D8" s="3">
        <v>38.0736787328713</v>
      </c>
      <c r="E8" s="2">
        <v>192505391</v>
      </c>
      <c r="F8" s="4">
        <v>42.0270873813564</v>
      </c>
    </row>
    <row r="9" spans="1:6" ht="15">
      <c r="A9" t="s">
        <v>13</v>
      </c>
      <c r="B9" s="2">
        <v>923532723</v>
      </c>
      <c r="C9" s="2">
        <v>29296185</v>
      </c>
      <c r="D9" s="3">
        <v>31.5239927314768</v>
      </c>
      <c r="E9" s="2">
        <v>53221679</v>
      </c>
      <c r="F9" s="4">
        <v>33.3406688276989</v>
      </c>
    </row>
    <row r="10" spans="1:6" ht="15">
      <c r="A10" t="s">
        <v>14</v>
      </c>
      <c r="B10" s="2">
        <v>888492630</v>
      </c>
      <c r="C10" s="2">
        <v>25577838</v>
      </c>
      <c r="D10" s="3">
        <v>34.7368151287845</v>
      </c>
      <c r="E10" s="2">
        <v>43840329</v>
      </c>
      <c r="F10" s="4">
        <v>36.4508117926152</v>
      </c>
    </row>
    <row r="11" spans="1:6" ht="15">
      <c r="A11" t="s">
        <v>15</v>
      </c>
      <c r="B11" s="2">
        <v>837260517</v>
      </c>
      <c r="C11" s="2">
        <v>29041116</v>
      </c>
      <c r="D11" s="3">
        <v>28.8301770841038</v>
      </c>
      <c r="E11" s="2">
        <v>21212364</v>
      </c>
      <c r="F11" s="4">
        <v>29.5606023198282</v>
      </c>
    </row>
    <row r="12" spans="1:6" ht="15">
      <c r="A12" t="s">
        <v>16</v>
      </c>
      <c r="B12" s="2">
        <v>2108215372</v>
      </c>
      <c r="C12" s="2">
        <v>65258169</v>
      </c>
      <c r="D12" s="3">
        <v>32.305769596447</v>
      </c>
      <c r="E12" s="2">
        <v>141076390</v>
      </c>
      <c r="F12" s="4">
        <v>34.4675892147694</v>
      </c>
    </row>
    <row r="13" spans="1:6" ht="15">
      <c r="A13" t="s">
        <v>17</v>
      </c>
      <c r="B13" s="2">
        <v>1012342795</v>
      </c>
      <c r="C13" s="2">
        <v>34796538</v>
      </c>
      <c r="D13" s="3">
        <v>29.0932044733876</v>
      </c>
      <c r="E13" s="2">
        <v>80515816</v>
      </c>
      <c r="F13" s="4">
        <v>31.4071075404111</v>
      </c>
    </row>
    <row r="14" spans="1:6" ht="15">
      <c r="A14" t="s">
        <v>18</v>
      </c>
      <c r="B14" s="2">
        <v>1278659452</v>
      </c>
      <c r="C14" s="2">
        <v>48796536</v>
      </c>
      <c r="D14" s="3">
        <v>26.2038979980054</v>
      </c>
      <c r="E14" s="2">
        <v>254168491</v>
      </c>
      <c r="F14" s="4">
        <v>31.4126384504015</v>
      </c>
    </row>
    <row r="15" spans="1:6" ht="15">
      <c r="A15" t="s">
        <v>19</v>
      </c>
      <c r="B15" s="2">
        <v>1072446717</v>
      </c>
      <c r="C15" s="2">
        <v>37744840</v>
      </c>
      <c r="D15" s="3">
        <v>28.4130683028462</v>
      </c>
      <c r="E15" s="2">
        <v>60748864</v>
      </c>
      <c r="F15" s="4">
        <v>30.0225297285669</v>
      </c>
    </row>
  </sheetData>
  <sheetProtection/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="130" zoomScaleNormal="130" zoomScalePageLayoutView="0" workbookViewId="0" topLeftCell="A1">
      <selection activeCell="A2" sqref="A2:H15"/>
    </sheetView>
  </sheetViews>
  <sheetFormatPr defaultColWidth="9.140625" defaultRowHeight="15"/>
  <cols>
    <col min="1" max="1" width="19.7109375" style="0" bestFit="1" customWidth="1"/>
    <col min="2" max="2" width="13.00390625" style="0" customWidth="1"/>
    <col min="3" max="3" width="19.28125" style="0" bestFit="1" customWidth="1"/>
    <col min="4" max="4" width="13.28125" style="0" bestFit="1" customWidth="1"/>
    <col min="5" max="5" width="20.421875" style="0" bestFit="1" customWidth="1"/>
    <col min="6" max="6" width="20.7109375" style="0" bestFit="1" customWidth="1"/>
    <col min="7" max="7" width="16.00390625" style="0" bestFit="1" customWidth="1"/>
    <col min="8" max="8" width="10.7109375" style="0" bestFit="1" customWidth="1"/>
  </cols>
  <sheetData>
    <row r="1" spans="1:8" ht="15">
      <c r="A1" t="s">
        <v>0</v>
      </c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0</v>
      </c>
      <c r="H1" t="s">
        <v>39</v>
      </c>
    </row>
    <row r="2" spans="1:8" ht="15">
      <c r="A2" t="s">
        <v>6</v>
      </c>
      <c r="B2">
        <v>4775796796</v>
      </c>
      <c r="C2">
        <v>2831521486</v>
      </c>
      <c r="D2">
        <v>7607318282</v>
      </c>
      <c r="E2" s="7">
        <v>0.3722102035220195</v>
      </c>
      <c r="F2" s="7">
        <v>0.6277897964779804</v>
      </c>
      <c r="G2" t="s">
        <v>26</v>
      </c>
      <c r="H2">
        <v>214295.62</v>
      </c>
    </row>
    <row r="3" spans="1:8" ht="15">
      <c r="A3" t="s">
        <v>8</v>
      </c>
      <c r="B3">
        <v>2874464890</v>
      </c>
      <c r="C3">
        <v>1093871183</v>
      </c>
      <c r="D3">
        <v>3968336073</v>
      </c>
      <c r="E3" s="7">
        <v>0.2756498348117604</v>
      </c>
      <c r="F3" s="7">
        <v>0.7243501651882396</v>
      </c>
      <c r="G3" t="s">
        <v>28</v>
      </c>
      <c r="H3">
        <v>166200.21</v>
      </c>
    </row>
    <row r="4" spans="1:8" ht="15">
      <c r="A4" t="s">
        <v>16</v>
      </c>
      <c r="B4">
        <v>3180587128</v>
      </c>
      <c r="C4">
        <v>2108215372</v>
      </c>
      <c r="D4">
        <v>5288802500</v>
      </c>
      <c r="E4" s="7">
        <v>0.3986186612186785</v>
      </c>
      <c r="F4" s="7">
        <v>0.6013813387813215</v>
      </c>
      <c r="G4" t="s">
        <v>35</v>
      </c>
      <c r="H4">
        <v>174700.82</v>
      </c>
    </row>
    <row r="5" spans="1:8" ht="15">
      <c r="A5" t="s">
        <v>10</v>
      </c>
      <c r="B5">
        <v>2552153433</v>
      </c>
      <c r="C5">
        <v>419008289</v>
      </c>
      <c r="D5">
        <v>2971161722</v>
      </c>
      <c r="E5" s="7">
        <v>0.14102506972186957</v>
      </c>
      <c r="F5" s="7">
        <v>0.8589749302781304</v>
      </c>
      <c r="G5" t="s">
        <v>30</v>
      </c>
      <c r="H5">
        <v>165796.37</v>
      </c>
    </row>
    <row r="6" spans="1:8" ht="15">
      <c r="A6" t="s">
        <v>15</v>
      </c>
      <c r="B6">
        <v>1982434997</v>
      </c>
      <c r="C6">
        <v>837260517</v>
      </c>
      <c r="D6">
        <v>2819695514</v>
      </c>
      <c r="E6" s="7">
        <v>0.296932953520314</v>
      </c>
      <c r="F6" s="7">
        <v>0.703067046479686</v>
      </c>
      <c r="G6" t="s">
        <v>25</v>
      </c>
      <c r="H6">
        <v>165254.32</v>
      </c>
    </row>
    <row r="7" spans="1:8" ht="15">
      <c r="A7" t="s">
        <v>13</v>
      </c>
      <c r="B7">
        <v>2346116981</v>
      </c>
      <c r="C7">
        <v>923532723</v>
      </c>
      <c r="D7">
        <v>3269649704</v>
      </c>
      <c r="E7" s="7">
        <v>0.28245616705366794</v>
      </c>
      <c r="F7" s="7">
        <v>0.7175438329463321</v>
      </c>
      <c r="G7" t="s">
        <v>33</v>
      </c>
      <c r="H7">
        <v>165610.73</v>
      </c>
    </row>
    <row r="8" spans="1:8" ht="15">
      <c r="A8" t="s">
        <v>12</v>
      </c>
      <c r="B8">
        <v>2558395533</v>
      </c>
      <c r="C8">
        <v>1853941513</v>
      </c>
      <c r="D8">
        <v>4412337046</v>
      </c>
      <c r="E8" s="7">
        <v>0.4201722338234992</v>
      </c>
      <c r="F8" s="7">
        <v>0.5798277661765008</v>
      </c>
      <c r="G8" t="s">
        <v>32</v>
      </c>
      <c r="H8">
        <v>140678.05</v>
      </c>
    </row>
    <row r="9" spans="1:8" ht="15">
      <c r="A9" t="s">
        <v>18</v>
      </c>
      <c r="B9">
        <v>1879434666</v>
      </c>
      <c r="C9">
        <v>1278659452</v>
      </c>
      <c r="D9">
        <v>3158094118</v>
      </c>
      <c r="E9" s="7">
        <v>0.40488326320362056</v>
      </c>
      <c r="F9" s="7">
        <v>0.5951167367963794</v>
      </c>
      <c r="G9" t="s">
        <v>37</v>
      </c>
      <c r="H9">
        <v>153138.95</v>
      </c>
    </row>
    <row r="10" spans="1:8" ht="15">
      <c r="A10" t="s">
        <v>17</v>
      </c>
      <c r="B10">
        <v>1030674157</v>
      </c>
      <c r="C10">
        <v>1012342795</v>
      </c>
      <c r="D10">
        <v>2043016952</v>
      </c>
      <c r="E10" s="7">
        <v>0.495513653966</v>
      </c>
      <c r="F10" s="7">
        <v>0.504486346034</v>
      </c>
      <c r="G10" t="s">
        <v>36</v>
      </c>
      <c r="H10">
        <v>148178.17</v>
      </c>
    </row>
    <row r="11" spans="1:8" ht="15">
      <c r="A11" t="s">
        <v>14</v>
      </c>
      <c r="B11">
        <v>3350511932</v>
      </c>
      <c r="C11">
        <v>888492630</v>
      </c>
      <c r="D11">
        <v>4239004562</v>
      </c>
      <c r="E11" s="7">
        <v>0.20959935687844633</v>
      </c>
      <c r="F11" s="7">
        <v>0.7904006431215537</v>
      </c>
      <c r="G11" t="s">
        <v>34</v>
      </c>
      <c r="H11">
        <v>148944.12</v>
      </c>
    </row>
    <row r="12" spans="1:8" ht="15">
      <c r="A12" t="s">
        <v>9</v>
      </c>
      <c r="B12">
        <v>4415376885</v>
      </c>
      <c r="C12">
        <v>3753523271</v>
      </c>
      <c r="D12">
        <v>8168900156</v>
      </c>
      <c r="E12" s="7">
        <v>0.45948942933805637</v>
      </c>
      <c r="F12" s="7">
        <v>0.5405105706619435</v>
      </c>
      <c r="G12" t="s">
        <v>29</v>
      </c>
      <c r="H12">
        <v>164076.62</v>
      </c>
    </row>
    <row r="13" spans="1:8" ht="15">
      <c r="A13" t="s">
        <v>7</v>
      </c>
      <c r="B13">
        <v>8172245019</v>
      </c>
      <c r="C13">
        <v>6415418163</v>
      </c>
      <c r="D13">
        <v>14587663182</v>
      </c>
      <c r="E13" s="7">
        <v>0.43978381478646345</v>
      </c>
      <c r="F13" s="7">
        <v>0.5602161852135366</v>
      </c>
      <c r="G13" t="s">
        <v>27</v>
      </c>
      <c r="H13">
        <v>153229.17</v>
      </c>
    </row>
    <row r="14" spans="1:8" ht="15">
      <c r="A14" t="s">
        <v>11</v>
      </c>
      <c r="B14">
        <v>2956358904</v>
      </c>
      <c r="C14">
        <v>2187411343</v>
      </c>
      <c r="D14">
        <v>5143770247</v>
      </c>
      <c r="E14" s="7">
        <v>0.4252544802668361</v>
      </c>
      <c r="F14" s="7">
        <v>0.5747455197331639</v>
      </c>
      <c r="G14" t="s">
        <v>31</v>
      </c>
      <c r="H14">
        <v>163865.24</v>
      </c>
    </row>
    <row r="15" spans="1:8" ht="15">
      <c r="A15" t="s">
        <v>19</v>
      </c>
      <c r="B15">
        <v>1004692507</v>
      </c>
      <c r="C15">
        <v>1072446717</v>
      </c>
      <c r="D15">
        <v>2077139224</v>
      </c>
      <c r="E15" s="6">
        <v>0.5163095013606078</v>
      </c>
      <c r="F15" s="6">
        <v>0.48369049863939206</v>
      </c>
      <c r="G15" t="s">
        <v>38</v>
      </c>
      <c r="H15">
        <v>143931.64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SCCM-PSS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Lóžiová Lucia</dc:creator>
  <cp:keywords/>
  <dc:description/>
  <cp:lastModifiedBy>Vitvar Aleš</cp:lastModifiedBy>
  <cp:lastPrinted>2020-09-30T11:20:06Z</cp:lastPrinted>
  <dcterms:created xsi:type="dcterms:W3CDTF">2018-02-14T17:27:19Z</dcterms:created>
  <dcterms:modified xsi:type="dcterms:W3CDTF">2023-12-05T12:47:07Z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